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vilion\Desktop\Work\EUA\EUA\Reports\Daily Excel Reports\"/>
    </mc:Choice>
  </mc:AlternateContent>
  <xr:revisionPtr revIDLastSave="0" documentId="8_{45A8C3E8-E1E1-4E16-9F5E-5F10FE7BB929}" xr6:coauthVersionLast="43" xr6:coauthVersionMax="43" xr10:uidLastSave="{00000000-0000-0000-0000-000000000000}"/>
  <workbookProtection workbookAlgorithmName="SHA-512" workbookHashValue="wkuZfYsNnuh1/MpKq+JiHnlFmLqp6snPUek1YOgRbr1EnkTJA8H8tcprXU/5oWeEx8qkv1ZDEu8RKGmYhDmiag==" workbookSaltValue="iPZCScmdCf29qQtOKh236A==" workbookSpinCount="100000" lockStructure="1"/>
  <bookViews>
    <workbookView xWindow="-120" yWindow="-120" windowWidth="20730" windowHeight="11760" activeTab="1" xr2:uid="{E2183CA4-C1C1-44B1-B374-5895CAB36E91}"/>
  </bookViews>
  <sheets>
    <sheet name="Market Summary" sheetId="2" r:id="rId1"/>
    <sheet name="Daily Report" sheetId="1" r:id="rId2"/>
  </sheets>
  <externalReferences>
    <externalReference r:id="rId3"/>
    <externalReference r:id="rId4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72" i="1" l="1"/>
  <c r="AF92" i="1"/>
  <c r="AF91" i="1"/>
  <c r="W91" i="1" s="1"/>
  <c r="H91" i="1" s="1"/>
  <c r="AF90" i="1"/>
  <c r="AF89" i="1"/>
  <c r="AF88" i="1"/>
  <c r="W88" i="1" s="1"/>
  <c r="H88" i="1" s="1"/>
  <c r="AF87" i="1"/>
  <c r="AF86" i="1"/>
  <c r="AF85" i="1"/>
  <c r="AF84" i="1"/>
  <c r="AF83" i="1"/>
  <c r="AF82" i="1"/>
  <c r="AF81" i="1"/>
  <c r="AF80" i="1"/>
  <c r="AF79" i="1"/>
  <c r="W79" i="1" s="1"/>
  <c r="H79" i="1" s="1"/>
  <c r="AF78" i="1"/>
  <c r="AF77" i="1"/>
  <c r="AF76" i="1"/>
  <c r="AF75" i="1"/>
  <c r="AF74" i="1"/>
  <c r="AF73" i="1"/>
  <c r="AF72" i="1"/>
  <c r="AF71" i="1"/>
  <c r="AF70" i="1"/>
  <c r="AF69" i="1"/>
  <c r="AF68" i="1"/>
  <c r="AF67" i="1"/>
  <c r="AF66" i="1"/>
  <c r="AF65" i="1"/>
  <c r="AF64" i="1"/>
  <c r="AF63" i="1"/>
  <c r="AF62" i="1"/>
  <c r="AF61" i="1"/>
  <c r="AF60" i="1"/>
  <c r="AF59" i="1"/>
  <c r="AF58" i="1"/>
  <c r="AF57" i="1"/>
  <c r="AF56" i="1"/>
  <c r="AF55" i="1"/>
  <c r="AF54" i="1"/>
  <c r="AF53" i="1"/>
  <c r="AF52" i="1"/>
  <c r="AF51" i="1"/>
  <c r="AF50" i="1"/>
  <c r="AF49" i="1"/>
  <c r="AF48" i="1"/>
  <c r="AF47" i="1"/>
  <c r="AF46" i="1"/>
  <c r="AF45" i="1"/>
  <c r="AF44" i="1"/>
  <c r="AF43" i="1"/>
  <c r="AF42" i="1"/>
  <c r="AF41" i="1"/>
  <c r="AF40" i="1"/>
  <c r="AF39" i="1"/>
  <c r="AF38" i="1"/>
  <c r="AF37" i="1"/>
  <c r="AF36" i="1"/>
  <c r="AF35" i="1"/>
  <c r="AF34" i="1"/>
  <c r="AF33" i="1"/>
  <c r="AF32" i="1"/>
  <c r="AF31" i="1"/>
  <c r="AF30" i="1"/>
  <c r="AF29" i="1"/>
  <c r="AF28" i="1"/>
  <c r="AF27" i="1"/>
  <c r="AF26" i="1"/>
  <c r="AF25" i="1"/>
  <c r="AF24" i="1"/>
  <c r="AF23" i="1"/>
  <c r="AF22" i="1"/>
  <c r="AF21" i="1"/>
  <c r="AF20" i="1"/>
  <c r="AF19" i="1"/>
  <c r="AF18" i="1"/>
  <c r="AF17" i="1"/>
  <c r="AF16" i="1"/>
  <c r="AF15" i="1"/>
  <c r="AF14" i="1"/>
  <c r="AF13" i="1"/>
  <c r="AF12" i="1"/>
  <c r="AF11" i="1"/>
  <c r="AF10" i="1"/>
  <c r="AF9" i="1"/>
  <c r="AF8" i="1"/>
  <c r="AF7" i="1"/>
  <c r="AF6" i="1"/>
  <c r="AF5" i="1"/>
  <c r="O1" i="1" l="1"/>
  <c r="O5" i="1"/>
  <c r="Z5" i="1" s="1"/>
  <c r="P5" i="1"/>
  <c r="Q5" i="1"/>
  <c r="R5" i="1"/>
  <c r="S5" i="1"/>
  <c r="T5" i="1"/>
  <c r="U5" i="1"/>
  <c r="V5" i="1"/>
  <c r="W5" i="1" s="1"/>
  <c r="H5" i="1" s="1"/>
  <c r="X5" i="1"/>
  <c r="Y5" i="1"/>
  <c r="AA5" i="1"/>
  <c r="AB5" i="1"/>
  <c r="O6" i="1"/>
  <c r="Z6" i="1" s="1"/>
  <c r="P6" i="1"/>
  <c r="Q6" i="1"/>
  <c r="R6" i="1"/>
  <c r="S6" i="1"/>
  <c r="T6" i="1"/>
  <c r="U6" i="1"/>
  <c r="V6" i="1"/>
  <c r="X6" i="1"/>
  <c r="AA6" i="1"/>
  <c r="AB6" i="1"/>
  <c r="O7" i="1"/>
  <c r="Z7" i="1" s="1"/>
  <c r="P7" i="1"/>
  <c r="Q7" i="1"/>
  <c r="R7" i="1"/>
  <c r="S7" i="1"/>
  <c r="T7" i="1"/>
  <c r="U7" i="1"/>
  <c r="V7" i="1"/>
  <c r="X7" i="1"/>
  <c r="AA7" i="1"/>
  <c r="AB7" i="1"/>
  <c r="O8" i="1"/>
  <c r="Z8" i="1" s="1"/>
  <c r="P8" i="1"/>
  <c r="Q8" i="1"/>
  <c r="R8" i="1"/>
  <c r="S8" i="1"/>
  <c r="T8" i="1"/>
  <c r="U8" i="1"/>
  <c r="V8" i="1"/>
  <c r="X8" i="1"/>
  <c r="AA8" i="1"/>
  <c r="AB8" i="1"/>
  <c r="P9" i="1"/>
  <c r="V9" i="1"/>
  <c r="Z9" i="1"/>
  <c r="O10" i="1"/>
  <c r="Z10" i="1" s="1"/>
  <c r="P10" i="1"/>
  <c r="Q10" i="1"/>
  <c r="R10" i="1"/>
  <c r="S10" i="1"/>
  <c r="T10" i="1"/>
  <c r="U10" i="1"/>
  <c r="V10" i="1"/>
  <c r="X10" i="1"/>
  <c r="AA10" i="1"/>
  <c r="AB10" i="1"/>
  <c r="P11" i="1"/>
  <c r="V11" i="1"/>
  <c r="Z11" i="1"/>
  <c r="O12" i="1"/>
  <c r="Z12" i="1" s="1"/>
  <c r="P12" i="1"/>
  <c r="Q12" i="1"/>
  <c r="R12" i="1"/>
  <c r="S12" i="1"/>
  <c r="T12" i="1"/>
  <c r="U12" i="1"/>
  <c r="V12" i="1"/>
  <c r="X12" i="1"/>
  <c r="AA12" i="1"/>
  <c r="AB12" i="1"/>
  <c r="O13" i="1"/>
  <c r="Z13" i="1" s="1"/>
  <c r="P13" i="1"/>
  <c r="Q13" i="1"/>
  <c r="R13" i="1"/>
  <c r="S13" i="1"/>
  <c r="T13" i="1"/>
  <c r="U13" i="1"/>
  <c r="V13" i="1"/>
  <c r="X13" i="1"/>
  <c r="AA13" i="1"/>
  <c r="AB13" i="1"/>
  <c r="O14" i="1"/>
  <c r="Z14" i="1" s="1"/>
  <c r="P14" i="1"/>
  <c r="Q14" i="1"/>
  <c r="R14" i="1"/>
  <c r="S14" i="1"/>
  <c r="T14" i="1"/>
  <c r="U14" i="1"/>
  <c r="V14" i="1"/>
  <c r="X14" i="1"/>
  <c r="AA14" i="1"/>
  <c r="AB14" i="1"/>
  <c r="O15" i="1"/>
  <c r="Z15" i="1" s="1"/>
  <c r="P15" i="1"/>
  <c r="Q15" i="1"/>
  <c r="R15" i="1"/>
  <c r="S15" i="1"/>
  <c r="T15" i="1"/>
  <c r="U15" i="1"/>
  <c r="V15" i="1"/>
  <c r="X15" i="1"/>
  <c r="AA15" i="1"/>
  <c r="AB15" i="1"/>
  <c r="O16" i="1"/>
  <c r="Z16" i="1" s="1"/>
  <c r="P16" i="1"/>
  <c r="Q16" i="1"/>
  <c r="R16" i="1"/>
  <c r="S16" i="1"/>
  <c r="T16" i="1"/>
  <c r="U16" i="1"/>
  <c r="V16" i="1"/>
  <c r="W16" i="1" s="1"/>
  <c r="X16" i="1"/>
  <c r="AA16" i="1"/>
  <c r="AB16" i="1"/>
  <c r="O17" i="1"/>
  <c r="Z17" i="1" s="1"/>
  <c r="P17" i="1"/>
  <c r="Q17" i="1"/>
  <c r="R17" i="1"/>
  <c r="S17" i="1"/>
  <c r="T17" i="1"/>
  <c r="U17" i="1"/>
  <c r="V17" i="1"/>
  <c r="X17" i="1"/>
  <c r="AA17" i="1"/>
  <c r="AB17" i="1"/>
  <c r="O18" i="1"/>
  <c r="Z18" i="1" s="1"/>
  <c r="P18" i="1"/>
  <c r="Q18" i="1"/>
  <c r="R18" i="1"/>
  <c r="S18" i="1"/>
  <c r="T18" i="1"/>
  <c r="U18" i="1"/>
  <c r="V18" i="1"/>
  <c r="W18" i="1" s="1"/>
  <c r="X18" i="1"/>
  <c r="AA18" i="1"/>
  <c r="AB18" i="1"/>
  <c r="O19" i="1"/>
  <c r="Z19" i="1" s="1"/>
  <c r="P19" i="1"/>
  <c r="Q19" i="1"/>
  <c r="R19" i="1"/>
  <c r="S19" i="1"/>
  <c r="T19" i="1"/>
  <c r="U19" i="1"/>
  <c r="V19" i="1"/>
  <c r="X19" i="1"/>
  <c r="AA19" i="1"/>
  <c r="AB19" i="1"/>
  <c r="O20" i="1"/>
  <c r="Z20" i="1" s="1"/>
  <c r="P20" i="1"/>
  <c r="Q20" i="1"/>
  <c r="R20" i="1"/>
  <c r="S20" i="1"/>
  <c r="T20" i="1"/>
  <c r="U20" i="1"/>
  <c r="V20" i="1"/>
  <c r="X20" i="1"/>
  <c r="AA20" i="1"/>
  <c r="AB20" i="1"/>
  <c r="O21" i="1"/>
  <c r="Z21" i="1" s="1"/>
  <c r="P21" i="1"/>
  <c r="Q21" i="1"/>
  <c r="R21" i="1"/>
  <c r="S21" i="1"/>
  <c r="T21" i="1"/>
  <c r="U21" i="1"/>
  <c r="V21" i="1"/>
  <c r="X21" i="1"/>
  <c r="AA21" i="1"/>
  <c r="AB21" i="1"/>
  <c r="O22" i="1"/>
  <c r="Z22" i="1" s="1"/>
  <c r="P22" i="1"/>
  <c r="Q22" i="1"/>
  <c r="R22" i="1"/>
  <c r="S22" i="1"/>
  <c r="T22" i="1"/>
  <c r="U22" i="1"/>
  <c r="V22" i="1"/>
  <c r="X22" i="1"/>
  <c r="AA22" i="1"/>
  <c r="AB22" i="1"/>
  <c r="O23" i="1"/>
  <c r="Z23" i="1" s="1"/>
  <c r="P23" i="1"/>
  <c r="Q23" i="1"/>
  <c r="R23" i="1"/>
  <c r="S23" i="1"/>
  <c r="T23" i="1"/>
  <c r="U23" i="1"/>
  <c r="V23" i="1"/>
  <c r="X23" i="1"/>
  <c r="AA23" i="1"/>
  <c r="AB23" i="1"/>
  <c r="P24" i="1"/>
  <c r="V24" i="1"/>
  <c r="Z24" i="1"/>
  <c r="O25" i="1"/>
  <c r="Z25" i="1" s="1"/>
  <c r="P25" i="1"/>
  <c r="Q25" i="1"/>
  <c r="R25" i="1"/>
  <c r="S25" i="1"/>
  <c r="T25" i="1"/>
  <c r="U25" i="1"/>
  <c r="V25" i="1"/>
  <c r="X25" i="1"/>
  <c r="AA25" i="1"/>
  <c r="AB25" i="1"/>
  <c r="O26" i="1"/>
  <c r="Z26" i="1" s="1"/>
  <c r="P26" i="1"/>
  <c r="Q26" i="1"/>
  <c r="R26" i="1"/>
  <c r="S26" i="1"/>
  <c r="T26" i="1"/>
  <c r="U26" i="1"/>
  <c r="V26" i="1"/>
  <c r="X26" i="1"/>
  <c r="AA26" i="1"/>
  <c r="AB26" i="1"/>
  <c r="O27" i="1"/>
  <c r="Z27" i="1" s="1"/>
  <c r="P27" i="1"/>
  <c r="Q27" i="1"/>
  <c r="R27" i="1"/>
  <c r="S27" i="1"/>
  <c r="T27" i="1"/>
  <c r="U27" i="1"/>
  <c r="V27" i="1"/>
  <c r="W27" i="1" s="1"/>
  <c r="X27" i="1"/>
  <c r="AA27" i="1"/>
  <c r="AB27" i="1"/>
  <c r="O28" i="1"/>
  <c r="Z28" i="1" s="1"/>
  <c r="P28" i="1"/>
  <c r="Q28" i="1"/>
  <c r="R28" i="1"/>
  <c r="S28" i="1"/>
  <c r="T28" i="1"/>
  <c r="U28" i="1"/>
  <c r="V28" i="1"/>
  <c r="W28" i="1" s="1"/>
  <c r="X28" i="1"/>
  <c r="AA28" i="1"/>
  <c r="AB28" i="1"/>
  <c r="P29" i="1"/>
  <c r="V29" i="1"/>
  <c r="Z29" i="1"/>
  <c r="O30" i="1"/>
  <c r="Z30" i="1" s="1"/>
  <c r="P30" i="1"/>
  <c r="Q30" i="1"/>
  <c r="R30" i="1"/>
  <c r="S30" i="1"/>
  <c r="T30" i="1"/>
  <c r="U30" i="1"/>
  <c r="V30" i="1"/>
  <c r="X30" i="1"/>
  <c r="AA30" i="1"/>
  <c r="AB30" i="1"/>
  <c r="O31" i="1"/>
  <c r="Z31" i="1" s="1"/>
  <c r="P31" i="1"/>
  <c r="Q31" i="1"/>
  <c r="R31" i="1"/>
  <c r="S31" i="1"/>
  <c r="T31" i="1"/>
  <c r="U31" i="1"/>
  <c r="V31" i="1"/>
  <c r="X31" i="1"/>
  <c r="AA31" i="1"/>
  <c r="AB31" i="1"/>
  <c r="O32" i="1"/>
  <c r="Z32" i="1" s="1"/>
  <c r="P32" i="1"/>
  <c r="Q32" i="1"/>
  <c r="R32" i="1"/>
  <c r="S32" i="1"/>
  <c r="T32" i="1"/>
  <c r="U32" i="1"/>
  <c r="V32" i="1"/>
  <c r="X32" i="1"/>
  <c r="AA32" i="1"/>
  <c r="AB32" i="1"/>
  <c r="P33" i="1"/>
  <c r="V33" i="1"/>
  <c r="Z33" i="1"/>
  <c r="O34" i="1"/>
  <c r="Z34" i="1" s="1"/>
  <c r="P34" i="1"/>
  <c r="Q34" i="1"/>
  <c r="R34" i="1"/>
  <c r="S34" i="1"/>
  <c r="T34" i="1"/>
  <c r="U34" i="1"/>
  <c r="V34" i="1"/>
  <c r="X34" i="1"/>
  <c r="AA34" i="1"/>
  <c r="AB34" i="1"/>
  <c r="O35" i="1"/>
  <c r="Z35" i="1" s="1"/>
  <c r="P35" i="1"/>
  <c r="Q35" i="1"/>
  <c r="R35" i="1"/>
  <c r="S35" i="1"/>
  <c r="T35" i="1"/>
  <c r="U35" i="1"/>
  <c r="V35" i="1"/>
  <c r="X35" i="1"/>
  <c r="AA35" i="1"/>
  <c r="AB35" i="1"/>
  <c r="P36" i="1"/>
  <c r="V36" i="1"/>
  <c r="Z36" i="1"/>
  <c r="O37" i="1"/>
  <c r="Z37" i="1" s="1"/>
  <c r="P37" i="1"/>
  <c r="Q37" i="1"/>
  <c r="R37" i="1"/>
  <c r="S37" i="1"/>
  <c r="T37" i="1"/>
  <c r="U37" i="1"/>
  <c r="V37" i="1"/>
  <c r="X37" i="1"/>
  <c r="AA37" i="1"/>
  <c r="AB37" i="1"/>
  <c r="P38" i="1"/>
  <c r="V38" i="1"/>
  <c r="Z38" i="1"/>
  <c r="O39" i="1"/>
  <c r="Z39" i="1" s="1"/>
  <c r="P39" i="1"/>
  <c r="Q39" i="1"/>
  <c r="R39" i="1"/>
  <c r="S39" i="1"/>
  <c r="T39" i="1"/>
  <c r="U39" i="1"/>
  <c r="V39" i="1"/>
  <c r="X39" i="1"/>
  <c r="AA39" i="1"/>
  <c r="AB39" i="1"/>
  <c r="O40" i="1"/>
  <c r="Z40" i="1" s="1"/>
  <c r="P40" i="1"/>
  <c r="Q40" i="1"/>
  <c r="R40" i="1"/>
  <c r="S40" i="1"/>
  <c r="T40" i="1"/>
  <c r="U40" i="1"/>
  <c r="V40" i="1"/>
  <c r="X40" i="1"/>
  <c r="AA40" i="1"/>
  <c r="AB40" i="1"/>
  <c r="O41" i="1"/>
  <c r="Z41" i="1" s="1"/>
  <c r="P41" i="1"/>
  <c r="Q41" i="1"/>
  <c r="R41" i="1"/>
  <c r="S41" i="1"/>
  <c r="T41" i="1"/>
  <c r="U41" i="1"/>
  <c r="V41" i="1"/>
  <c r="X41" i="1"/>
  <c r="AA41" i="1"/>
  <c r="AB41" i="1"/>
  <c r="O42" i="1"/>
  <c r="Z42" i="1" s="1"/>
  <c r="P42" i="1"/>
  <c r="Q42" i="1"/>
  <c r="R42" i="1"/>
  <c r="S42" i="1"/>
  <c r="T42" i="1"/>
  <c r="U42" i="1"/>
  <c r="V42" i="1"/>
  <c r="X42" i="1"/>
  <c r="AA42" i="1"/>
  <c r="AB42" i="1"/>
  <c r="P43" i="1"/>
  <c r="V43" i="1"/>
  <c r="W43" i="1" s="1"/>
  <c r="H43" i="1" s="1"/>
  <c r="Z43" i="1"/>
  <c r="O44" i="1"/>
  <c r="Z44" i="1" s="1"/>
  <c r="P44" i="1"/>
  <c r="Q44" i="1"/>
  <c r="R44" i="1"/>
  <c r="S44" i="1"/>
  <c r="T44" i="1"/>
  <c r="U44" i="1"/>
  <c r="V44" i="1"/>
  <c r="X44" i="1"/>
  <c r="AA44" i="1"/>
  <c r="AB44" i="1"/>
  <c r="P45" i="1"/>
  <c r="V45" i="1"/>
  <c r="Z45" i="1"/>
  <c r="K45" i="1" s="1"/>
  <c r="O46" i="1"/>
  <c r="Z46" i="1" s="1"/>
  <c r="P46" i="1"/>
  <c r="Q46" i="1"/>
  <c r="R46" i="1"/>
  <c r="S46" i="1"/>
  <c r="T46" i="1"/>
  <c r="U46" i="1"/>
  <c r="V46" i="1"/>
  <c r="X46" i="1"/>
  <c r="AA46" i="1"/>
  <c r="AB46" i="1"/>
  <c r="P47" i="1"/>
  <c r="V47" i="1"/>
  <c r="Z47" i="1"/>
  <c r="K47" i="1" s="1"/>
  <c r="O48" i="1"/>
  <c r="Z48" i="1" s="1"/>
  <c r="P48" i="1"/>
  <c r="Q48" i="1"/>
  <c r="R48" i="1"/>
  <c r="S48" i="1"/>
  <c r="T48" i="1"/>
  <c r="U48" i="1"/>
  <c r="V48" i="1"/>
  <c r="X48" i="1"/>
  <c r="AA48" i="1"/>
  <c r="AB48" i="1"/>
  <c r="O49" i="1"/>
  <c r="Z49" i="1" s="1"/>
  <c r="P49" i="1"/>
  <c r="Q49" i="1"/>
  <c r="R49" i="1"/>
  <c r="S49" i="1"/>
  <c r="T49" i="1"/>
  <c r="U49" i="1"/>
  <c r="V49" i="1"/>
  <c r="X49" i="1"/>
  <c r="AA49" i="1"/>
  <c r="AB49" i="1"/>
  <c r="O50" i="1"/>
  <c r="Z50" i="1" s="1"/>
  <c r="P50" i="1"/>
  <c r="Q50" i="1"/>
  <c r="R50" i="1"/>
  <c r="S50" i="1"/>
  <c r="T50" i="1"/>
  <c r="U50" i="1"/>
  <c r="V50" i="1"/>
  <c r="X50" i="1"/>
  <c r="AA50" i="1"/>
  <c r="AB50" i="1"/>
  <c r="O51" i="1"/>
  <c r="Z51" i="1" s="1"/>
  <c r="P51" i="1"/>
  <c r="Q51" i="1"/>
  <c r="R51" i="1"/>
  <c r="S51" i="1"/>
  <c r="T51" i="1"/>
  <c r="U51" i="1"/>
  <c r="V51" i="1"/>
  <c r="W51" i="1" s="1"/>
  <c r="X51" i="1"/>
  <c r="AA51" i="1"/>
  <c r="AB51" i="1"/>
  <c r="O52" i="1"/>
  <c r="Z52" i="1" s="1"/>
  <c r="P52" i="1"/>
  <c r="Q52" i="1"/>
  <c r="R52" i="1"/>
  <c r="S52" i="1"/>
  <c r="T52" i="1"/>
  <c r="U52" i="1"/>
  <c r="V52" i="1"/>
  <c r="X52" i="1"/>
  <c r="AA52" i="1"/>
  <c r="AB52" i="1"/>
  <c r="O53" i="1"/>
  <c r="Z53" i="1" s="1"/>
  <c r="P53" i="1"/>
  <c r="Q53" i="1"/>
  <c r="R53" i="1"/>
  <c r="S53" i="1"/>
  <c r="T53" i="1"/>
  <c r="U53" i="1"/>
  <c r="V53" i="1"/>
  <c r="X53" i="1"/>
  <c r="AA53" i="1"/>
  <c r="AB53" i="1"/>
  <c r="O54" i="1"/>
  <c r="Z54" i="1" s="1"/>
  <c r="P54" i="1"/>
  <c r="Q54" i="1"/>
  <c r="R54" i="1"/>
  <c r="S54" i="1"/>
  <c r="T54" i="1"/>
  <c r="U54" i="1"/>
  <c r="V54" i="1"/>
  <c r="X54" i="1"/>
  <c r="AA54" i="1"/>
  <c r="AB54" i="1"/>
  <c r="P55" i="1"/>
  <c r="V55" i="1"/>
  <c r="G55" i="1" s="1"/>
  <c r="Z55" i="1"/>
  <c r="O56" i="1"/>
  <c r="Z56" i="1" s="1"/>
  <c r="P56" i="1"/>
  <c r="Q56" i="1"/>
  <c r="R56" i="1"/>
  <c r="S56" i="1"/>
  <c r="T56" i="1"/>
  <c r="U56" i="1"/>
  <c r="V56" i="1"/>
  <c r="X56" i="1"/>
  <c r="AA56" i="1"/>
  <c r="AB56" i="1"/>
  <c r="O57" i="1"/>
  <c r="Z57" i="1" s="1"/>
  <c r="P57" i="1"/>
  <c r="Q57" i="1"/>
  <c r="R57" i="1"/>
  <c r="S57" i="1"/>
  <c r="T57" i="1"/>
  <c r="U57" i="1"/>
  <c r="V57" i="1"/>
  <c r="X57" i="1"/>
  <c r="AA57" i="1"/>
  <c r="AB57" i="1"/>
  <c r="O58" i="1"/>
  <c r="Z58" i="1" s="1"/>
  <c r="P58" i="1"/>
  <c r="Q58" i="1"/>
  <c r="R58" i="1"/>
  <c r="S58" i="1"/>
  <c r="T58" i="1"/>
  <c r="U58" i="1"/>
  <c r="V58" i="1"/>
  <c r="X58" i="1"/>
  <c r="AA58" i="1"/>
  <c r="AB58" i="1"/>
  <c r="O59" i="1"/>
  <c r="Z59" i="1" s="1"/>
  <c r="P59" i="1"/>
  <c r="Q59" i="1"/>
  <c r="R59" i="1"/>
  <c r="S59" i="1"/>
  <c r="T59" i="1"/>
  <c r="U59" i="1"/>
  <c r="V59" i="1"/>
  <c r="X59" i="1"/>
  <c r="I59" i="1" s="1"/>
  <c r="AA59" i="1"/>
  <c r="AB59" i="1"/>
  <c r="O60" i="1"/>
  <c r="Z60" i="1" s="1"/>
  <c r="P60" i="1"/>
  <c r="Q60" i="1"/>
  <c r="R60" i="1"/>
  <c r="S60" i="1"/>
  <c r="T60" i="1"/>
  <c r="U60" i="1"/>
  <c r="V60" i="1"/>
  <c r="X60" i="1"/>
  <c r="AA60" i="1"/>
  <c r="AB60" i="1"/>
  <c r="P61" i="1"/>
  <c r="V61" i="1"/>
  <c r="W61" i="1" s="1"/>
  <c r="H61" i="1" s="1"/>
  <c r="Z61" i="1"/>
  <c r="O62" i="1"/>
  <c r="Z62" i="1" s="1"/>
  <c r="P62" i="1"/>
  <c r="Q62" i="1"/>
  <c r="R62" i="1"/>
  <c r="S62" i="1"/>
  <c r="T62" i="1"/>
  <c r="U62" i="1"/>
  <c r="V62" i="1"/>
  <c r="X62" i="1"/>
  <c r="AA62" i="1"/>
  <c r="AB62" i="1"/>
  <c r="P63" i="1"/>
  <c r="V63" i="1"/>
  <c r="Z63" i="1"/>
  <c r="K63" i="1" s="1"/>
  <c r="O64" i="1"/>
  <c r="Z64" i="1" s="1"/>
  <c r="P64" i="1"/>
  <c r="Q64" i="1"/>
  <c r="R64" i="1"/>
  <c r="S64" i="1"/>
  <c r="T64" i="1"/>
  <c r="U64" i="1"/>
  <c r="V64" i="1"/>
  <c r="X64" i="1"/>
  <c r="AA64" i="1"/>
  <c r="AB64" i="1"/>
  <c r="O65" i="1"/>
  <c r="Z65" i="1" s="1"/>
  <c r="P65" i="1"/>
  <c r="Q65" i="1"/>
  <c r="R65" i="1"/>
  <c r="S65" i="1"/>
  <c r="T65" i="1"/>
  <c r="U65" i="1"/>
  <c r="V65" i="1"/>
  <c r="X65" i="1"/>
  <c r="AA65" i="1"/>
  <c r="AB65" i="1"/>
  <c r="O66" i="1"/>
  <c r="Z66" i="1" s="1"/>
  <c r="P66" i="1"/>
  <c r="Q66" i="1"/>
  <c r="R66" i="1"/>
  <c r="S66" i="1"/>
  <c r="T66" i="1"/>
  <c r="U66" i="1"/>
  <c r="V66" i="1"/>
  <c r="X66" i="1"/>
  <c r="AA66" i="1"/>
  <c r="AB66" i="1"/>
  <c r="P67" i="1"/>
  <c r="V67" i="1"/>
  <c r="Z67" i="1"/>
  <c r="K67" i="1" s="1"/>
  <c r="O68" i="1"/>
  <c r="Z68" i="1" s="1"/>
  <c r="P68" i="1"/>
  <c r="Q68" i="1"/>
  <c r="R68" i="1"/>
  <c r="S68" i="1"/>
  <c r="T68" i="1"/>
  <c r="U68" i="1"/>
  <c r="V68" i="1"/>
  <c r="X68" i="1"/>
  <c r="AA68" i="1"/>
  <c r="AB68" i="1"/>
  <c r="O69" i="1"/>
  <c r="Z69" i="1" s="1"/>
  <c r="P69" i="1"/>
  <c r="Q69" i="1"/>
  <c r="R69" i="1"/>
  <c r="S69" i="1"/>
  <c r="T69" i="1"/>
  <c r="U69" i="1"/>
  <c r="V69" i="1"/>
  <c r="X69" i="1"/>
  <c r="AA69" i="1"/>
  <c r="AB69" i="1"/>
  <c r="O70" i="1"/>
  <c r="Z70" i="1" s="1"/>
  <c r="P70" i="1"/>
  <c r="Q70" i="1"/>
  <c r="R70" i="1"/>
  <c r="S70" i="1"/>
  <c r="T70" i="1"/>
  <c r="U70" i="1"/>
  <c r="V70" i="1"/>
  <c r="X70" i="1"/>
  <c r="AA70" i="1"/>
  <c r="AB70" i="1"/>
  <c r="O71" i="1"/>
  <c r="Z71" i="1" s="1"/>
  <c r="P71" i="1"/>
  <c r="Q71" i="1"/>
  <c r="R71" i="1"/>
  <c r="S71" i="1"/>
  <c r="T71" i="1"/>
  <c r="U71" i="1"/>
  <c r="V71" i="1"/>
  <c r="W71" i="1" s="1"/>
  <c r="H71" i="1" s="1"/>
  <c r="X71" i="1"/>
  <c r="AA71" i="1"/>
  <c r="AB71" i="1"/>
  <c r="Z72" i="1"/>
  <c r="P72" i="1"/>
  <c r="Q72" i="1"/>
  <c r="R72" i="1"/>
  <c r="S72" i="1"/>
  <c r="T72" i="1"/>
  <c r="U72" i="1"/>
  <c r="V72" i="1"/>
  <c r="X72" i="1"/>
  <c r="AA72" i="1"/>
  <c r="AB72" i="1"/>
  <c r="O73" i="1"/>
  <c r="Z73" i="1" s="1"/>
  <c r="P73" i="1"/>
  <c r="Q73" i="1"/>
  <c r="R73" i="1"/>
  <c r="S73" i="1"/>
  <c r="T73" i="1"/>
  <c r="U73" i="1"/>
  <c r="V73" i="1"/>
  <c r="X73" i="1"/>
  <c r="AA73" i="1"/>
  <c r="AB73" i="1"/>
  <c r="O74" i="1"/>
  <c r="Z74" i="1" s="1"/>
  <c r="P74" i="1"/>
  <c r="Q74" i="1"/>
  <c r="R74" i="1"/>
  <c r="S74" i="1"/>
  <c r="T74" i="1"/>
  <c r="U74" i="1"/>
  <c r="V74" i="1"/>
  <c r="X74" i="1"/>
  <c r="AA74" i="1"/>
  <c r="AB74" i="1"/>
  <c r="O75" i="1"/>
  <c r="Z75" i="1" s="1"/>
  <c r="P75" i="1"/>
  <c r="Q75" i="1"/>
  <c r="R75" i="1"/>
  <c r="S75" i="1"/>
  <c r="T75" i="1"/>
  <c r="U75" i="1"/>
  <c r="V75" i="1"/>
  <c r="X75" i="1"/>
  <c r="AA75" i="1"/>
  <c r="AB75" i="1"/>
  <c r="O76" i="1"/>
  <c r="Z76" i="1" s="1"/>
  <c r="P76" i="1"/>
  <c r="Q76" i="1"/>
  <c r="R76" i="1"/>
  <c r="S76" i="1"/>
  <c r="T76" i="1"/>
  <c r="U76" i="1"/>
  <c r="V76" i="1"/>
  <c r="X76" i="1"/>
  <c r="AA76" i="1"/>
  <c r="AB76" i="1"/>
  <c r="O77" i="1"/>
  <c r="Z77" i="1" s="1"/>
  <c r="P77" i="1"/>
  <c r="Q77" i="1"/>
  <c r="R77" i="1"/>
  <c r="S77" i="1"/>
  <c r="T77" i="1"/>
  <c r="U77" i="1"/>
  <c r="V77" i="1"/>
  <c r="X77" i="1"/>
  <c r="AA77" i="1"/>
  <c r="AB77" i="1"/>
  <c r="O78" i="1"/>
  <c r="Z78" i="1" s="1"/>
  <c r="P78" i="1"/>
  <c r="Q78" i="1"/>
  <c r="R78" i="1"/>
  <c r="S78" i="1"/>
  <c r="T78" i="1"/>
  <c r="U78" i="1"/>
  <c r="V78" i="1"/>
  <c r="X78" i="1"/>
  <c r="AA78" i="1"/>
  <c r="AB78" i="1"/>
  <c r="P79" i="1"/>
  <c r="Y79" i="1"/>
  <c r="J79" i="1" s="1"/>
  <c r="Z79" i="1"/>
  <c r="K79" i="1" s="1"/>
  <c r="O80" i="1"/>
  <c r="Z80" i="1" s="1"/>
  <c r="P80" i="1"/>
  <c r="Q80" i="1"/>
  <c r="R80" i="1"/>
  <c r="S80" i="1"/>
  <c r="T80" i="1"/>
  <c r="U80" i="1"/>
  <c r="V80" i="1"/>
  <c r="X80" i="1"/>
  <c r="AA80" i="1"/>
  <c r="AB80" i="1"/>
  <c r="O81" i="1"/>
  <c r="Z81" i="1" s="1"/>
  <c r="P81" i="1"/>
  <c r="Q81" i="1"/>
  <c r="R81" i="1"/>
  <c r="S81" i="1"/>
  <c r="T81" i="1"/>
  <c r="U81" i="1"/>
  <c r="V81" i="1"/>
  <c r="X81" i="1"/>
  <c r="AA81" i="1"/>
  <c r="AB81" i="1"/>
  <c r="O82" i="1"/>
  <c r="Z82" i="1" s="1"/>
  <c r="P82" i="1"/>
  <c r="Q82" i="1"/>
  <c r="R82" i="1"/>
  <c r="S82" i="1"/>
  <c r="T82" i="1"/>
  <c r="U82" i="1"/>
  <c r="V82" i="1"/>
  <c r="X82" i="1"/>
  <c r="AA82" i="1"/>
  <c r="AB82" i="1"/>
  <c r="O83" i="1"/>
  <c r="Z83" i="1" s="1"/>
  <c r="P83" i="1"/>
  <c r="Q83" i="1"/>
  <c r="R83" i="1"/>
  <c r="S83" i="1"/>
  <c r="T83" i="1"/>
  <c r="U83" i="1"/>
  <c r="V83" i="1"/>
  <c r="X83" i="1"/>
  <c r="AA83" i="1"/>
  <c r="AB83" i="1"/>
  <c r="O84" i="1"/>
  <c r="Z84" i="1" s="1"/>
  <c r="K84" i="1" s="1"/>
  <c r="P84" i="1"/>
  <c r="Q84" i="1"/>
  <c r="R84" i="1"/>
  <c r="S84" i="1"/>
  <c r="T84" i="1"/>
  <c r="U84" i="1"/>
  <c r="V84" i="1"/>
  <c r="X84" i="1"/>
  <c r="AA84" i="1"/>
  <c r="AB84" i="1"/>
  <c r="O85" i="1"/>
  <c r="Z85" i="1" s="1"/>
  <c r="P85" i="1"/>
  <c r="Q85" i="1"/>
  <c r="R85" i="1"/>
  <c r="S85" i="1"/>
  <c r="T85" i="1"/>
  <c r="U85" i="1"/>
  <c r="V85" i="1"/>
  <c r="X85" i="1"/>
  <c r="I85" i="1" s="1"/>
  <c r="AA85" i="1"/>
  <c r="AB85" i="1"/>
  <c r="O86" i="1"/>
  <c r="Z86" i="1" s="1"/>
  <c r="P86" i="1"/>
  <c r="Q86" i="1"/>
  <c r="R86" i="1"/>
  <c r="S86" i="1"/>
  <c r="T86" i="1"/>
  <c r="U86" i="1"/>
  <c r="V86" i="1"/>
  <c r="W86" i="1" s="1"/>
  <c r="X86" i="1"/>
  <c r="AA86" i="1"/>
  <c r="AB86" i="1"/>
  <c r="O87" i="1"/>
  <c r="Z87" i="1" s="1"/>
  <c r="P87" i="1"/>
  <c r="Q87" i="1"/>
  <c r="R87" i="1"/>
  <c r="S87" i="1"/>
  <c r="T87" i="1"/>
  <c r="U87" i="1"/>
  <c r="V87" i="1"/>
  <c r="X87" i="1"/>
  <c r="AA87" i="1"/>
  <c r="AB87" i="1"/>
  <c r="P88" i="1"/>
  <c r="Y88" i="1"/>
  <c r="Z88" i="1"/>
  <c r="O89" i="1"/>
  <c r="Z89" i="1" s="1"/>
  <c r="P89" i="1"/>
  <c r="Q89" i="1"/>
  <c r="R89" i="1"/>
  <c r="S89" i="1"/>
  <c r="T89" i="1"/>
  <c r="U89" i="1"/>
  <c r="V89" i="1"/>
  <c r="X89" i="1"/>
  <c r="AA89" i="1"/>
  <c r="AB89" i="1"/>
  <c r="O90" i="1"/>
  <c r="Z90" i="1" s="1"/>
  <c r="P90" i="1"/>
  <c r="Q90" i="1"/>
  <c r="R90" i="1"/>
  <c r="S90" i="1"/>
  <c r="T90" i="1"/>
  <c r="U90" i="1"/>
  <c r="V90" i="1"/>
  <c r="X90" i="1"/>
  <c r="AA90" i="1"/>
  <c r="AB90" i="1"/>
  <c r="P91" i="1"/>
  <c r="Y91" i="1"/>
  <c r="J91" i="1" s="1"/>
  <c r="Z91" i="1"/>
  <c r="O92" i="1"/>
  <c r="Z92" i="1" s="1"/>
  <c r="P92" i="1"/>
  <c r="Q92" i="1"/>
  <c r="R92" i="1"/>
  <c r="S92" i="1"/>
  <c r="T92" i="1"/>
  <c r="U92" i="1"/>
  <c r="V92" i="1"/>
  <c r="X92" i="1"/>
  <c r="AA92" i="1"/>
  <c r="AB92" i="1"/>
  <c r="G5" i="1"/>
  <c r="I5" i="1"/>
  <c r="J5" i="1"/>
  <c r="I6" i="1"/>
  <c r="G6" i="1"/>
  <c r="G9" i="1"/>
  <c r="K9" i="1"/>
  <c r="G11" i="1"/>
  <c r="K11" i="1"/>
  <c r="K24" i="1"/>
  <c r="G25" i="1"/>
  <c r="K29" i="1"/>
  <c r="K33" i="1"/>
  <c r="K36" i="1"/>
  <c r="K38" i="1"/>
  <c r="G43" i="1"/>
  <c r="K43" i="1"/>
  <c r="G45" i="1"/>
  <c r="K55" i="1"/>
  <c r="K61" i="1"/>
  <c r="G71" i="1"/>
  <c r="J88" i="1"/>
  <c r="K88" i="1"/>
  <c r="K91" i="1"/>
  <c r="P1" i="2"/>
  <c r="Q1" i="2"/>
  <c r="C5" i="1" s="1"/>
  <c r="Y16" i="1" l="1"/>
  <c r="Y28" i="1"/>
  <c r="Y27" i="1"/>
  <c r="Y18" i="1"/>
  <c r="L72" i="1"/>
  <c r="I72" i="1"/>
  <c r="I60" i="1"/>
  <c r="K60" i="1"/>
  <c r="Y89" i="1"/>
  <c r="W89" i="1"/>
  <c r="H89" i="1" s="1"/>
  <c r="K86" i="1"/>
  <c r="Y85" i="1"/>
  <c r="W85" i="1"/>
  <c r="H85" i="1" s="1"/>
  <c r="Y75" i="1"/>
  <c r="W75" i="1"/>
  <c r="K72" i="1"/>
  <c r="Y70" i="1"/>
  <c r="W70" i="1"/>
  <c r="Y66" i="1"/>
  <c r="W66" i="1"/>
  <c r="H66" i="1" s="1"/>
  <c r="Y62" i="1"/>
  <c r="W62" i="1"/>
  <c r="Y56" i="1"/>
  <c r="W56" i="1"/>
  <c r="H56" i="1" s="1"/>
  <c r="Y52" i="1"/>
  <c r="W52" i="1"/>
  <c r="Y45" i="1"/>
  <c r="W45" i="1"/>
  <c r="H45" i="1" s="1"/>
  <c r="Y40" i="1"/>
  <c r="W40" i="1"/>
  <c r="Y38" i="1"/>
  <c r="J38" i="1" s="1"/>
  <c r="W38" i="1"/>
  <c r="H38" i="1" s="1"/>
  <c r="Y90" i="1"/>
  <c r="W90" i="1"/>
  <c r="I92" i="1"/>
  <c r="Y81" i="1"/>
  <c r="W81" i="1"/>
  <c r="Y80" i="1"/>
  <c r="W80" i="1"/>
  <c r="Y76" i="1"/>
  <c r="W76" i="1"/>
  <c r="Y72" i="1"/>
  <c r="W72" i="1"/>
  <c r="Y61" i="1"/>
  <c r="J61" i="1" s="1"/>
  <c r="Y58" i="1"/>
  <c r="W58" i="1"/>
  <c r="Y57" i="1"/>
  <c r="W57" i="1"/>
  <c r="Y55" i="1"/>
  <c r="J55" i="1" s="1"/>
  <c r="W55" i="1"/>
  <c r="H55" i="1" s="1"/>
  <c r="Y53" i="1"/>
  <c r="W53" i="1"/>
  <c r="Y48" i="1"/>
  <c r="W48" i="1"/>
  <c r="Y42" i="1"/>
  <c r="W42" i="1"/>
  <c r="Y41" i="1"/>
  <c r="J41" i="1" s="1"/>
  <c r="W41" i="1"/>
  <c r="H41" i="1" s="1"/>
  <c r="Y31" i="1"/>
  <c r="W31" i="1"/>
  <c r="Y29" i="1"/>
  <c r="W29" i="1"/>
  <c r="H29" i="1" s="1"/>
  <c r="Y25" i="1"/>
  <c r="J25" i="1" s="1"/>
  <c r="W25" i="1"/>
  <c r="H25" i="1" s="1"/>
  <c r="Y19" i="1"/>
  <c r="W19" i="1"/>
  <c r="Y13" i="1"/>
  <c r="W13" i="1"/>
  <c r="Y11" i="1"/>
  <c r="J11" i="1" s="1"/>
  <c r="W11" i="1"/>
  <c r="H11" i="1" s="1"/>
  <c r="Y26" i="1"/>
  <c r="W26" i="1"/>
  <c r="Y24" i="1"/>
  <c r="J24" i="1" s="1"/>
  <c r="W24" i="1"/>
  <c r="H24" i="1" s="1"/>
  <c r="Y20" i="1"/>
  <c r="W20" i="1"/>
  <c r="Y14" i="1"/>
  <c r="W14" i="1"/>
  <c r="Y10" i="1"/>
  <c r="W10" i="1"/>
  <c r="Y87" i="1"/>
  <c r="W87" i="1"/>
  <c r="Y83" i="1"/>
  <c r="W83" i="1"/>
  <c r="Y82" i="1"/>
  <c r="W82" i="1"/>
  <c r="Y77" i="1"/>
  <c r="W77" i="1"/>
  <c r="Y73" i="1"/>
  <c r="W73" i="1"/>
  <c r="Y68" i="1"/>
  <c r="W68" i="1"/>
  <c r="Y64" i="1"/>
  <c r="W64" i="1"/>
  <c r="Y59" i="1"/>
  <c r="W59" i="1"/>
  <c r="Y54" i="1"/>
  <c r="W54" i="1"/>
  <c r="Y51" i="1"/>
  <c r="Y49" i="1"/>
  <c r="J49" i="1" s="1"/>
  <c r="W49" i="1"/>
  <c r="H49" i="1" s="1"/>
  <c r="Y47" i="1"/>
  <c r="J47" i="1" s="1"/>
  <c r="W47" i="1"/>
  <c r="H47" i="1" s="1"/>
  <c r="Y44" i="1"/>
  <c r="W44" i="1"/>
  <c r="Y37" i="1"/>
  <c r="W37" i="1"/>
  <c r="Y32" i="1"/>
  <c r="J32" i="1" s="1"/>
  <c r="W32" i="1"/>
  <c r="H32" i="1" s="1"/>
  <c r="G61" i="1"/>
  <c r="Y92" i="1"/>
  <c r="W92" i="1"/>
  <c r="G84" i="1"/>
  <c r="W84" i="1"/>
  <c r="H84" i="1" s="1"/>
  <c r="Y78" i="1"/>
  <c r="W78" i="1"/>
  <c r="Y74" i="1"/>
  <c r="W74" i="1"/>
  <c r="Y71" i="1"/>
  <c r="Y69" i="1"/>
  <c r="W69" i="1"/>
  <c r="Y67" i="1"/>
  <c r="J67" i="1" s="1"/>
  <c r="W67" i="1"/>
  <c r="H67" i="1" s="1"/>
  <c r="Y65" i="1"/>
  <c r="W65" i="1"/>
  <c r="Y63" i="1"/>
  <c r="J63" i="1" s="1"/>
  <c r="W63" i="1"/>
  <c r="H63" i="1" s="1"/>
  <c r="Y60" i="1"/>
  <c r="W60" i="1"/>
  <c r="H60" i="1" s="1"/>
  <c r="Y50" i="1"/>
  <c r="W50" i="1"/>
  <c r="Y46" i="1"/>
  <c r="W46" i="1"/>
  <c r="Y43" i="1"/>
  <c r="J43" i="1" s="1"/>
  <c r="Y39" i="1"/>
  <c r="W39" i="1"/>
  <c r="Y36" i="1"/>
  <c r="J36" i="1" s="1"/>
  <c r="W36" i="1"/>
  <c r="H36" i="1" s="1"/>
  <c r="Y34" i="1"/>
  <c r="W34" i="1"/>
  <c r="Y23" i="1"/>
  <c r="W23" i="1"/>
  <c r="Y22" i="1"/>
  <c r="W22" i="1"/>
  <c r="Y21" i="1"/>
  <c r="W21" i="1"/>
  <c r="Y15" i="1"/>
  <c r="W15" i="1"/>
  <c r="Y9" i="1"/>
  <c r="J9" i="1" s="1"/>
  <c r="W9" i="1"/>
  <c r="H9" i="1" s="1"/>
  <c r="Y6" i="1"/>
  <c r="W6" i="1"/>
  <c r="H6" i="1" s="1"/>
  <c r="Y35" i="1"/>
  <c r="W35" i="1"/>
  <c r="Y33" i="1"/>
  <c r="W33" i="1"/>
  <c r="H33" i="1" s="1"/>
  <c r="Y30" i="1"/>
  <c r="W30" i="1"/>
  <c r="Y17" i="1"/>
  <c r="W17" i="1"/>
  <c r="Y12" i="1"/>
  <c r="W12" i="1"/>
  <c r="Y8" i="1"/>
  <c r="W8" i="1"/>
  <c r="Y7" i="1"/>
  <c r="W7" i="1"/>
  <c r="E92" i="1"/>
  <c r="B75" i="1"/>
  <c r="K92" i="1"/>
  <c r="G86" i="1"/>
  <c r="G49" i="1"/>
  <c r="I87" i="1"/>
  <c r="L92" i="1"/>
  <c r="G63" i="1"/>
  <c r="G38" i="1"/>
  <c r="K90" i="1"/>
  <c r="G67" i="1"/>
  <c r="G47" i="1"/>
  <c r="Y86" i="1"/>
  <c r="Y84" i="1"/>
  <c r="J84" i="1" s="1"/>
  <c r="G90" i="1"/>
  <c r="G41" i="1"/>
  <c r="D92" i="1"/>
  <c r="E60" i="1"/>
  <c r="A24" i="1"/>
  <c r="B90" i="1"/>
  <c r="E70" i="1"/>
  <c r="C60" i="1"/>
  <c r="A88" i="1"/>
  <c r="F86" i="1"/>
  <c r="F77" i="1"/>
  <c r="A72" i="1"/>
  <c r="E65" i="1"/>
  <c r="A63" i="1"/>
  <c r="A61" i="1"/>
  <c r="A56" i="1"/>
  <c r="A11" i="1"/>
  <c r="C92" i="1"/>
  <c r="C90" i="1"/>
  <c r="B86" i="1"/>
  <c r="E76" i="1"/>
  <c r="E73" i="1"/>
  <c r="F70" i="1"/>
  <c r="A60" i="1"/>
  <c r="F56" i="1"/>
  <c r="A36" i="1"/>
  <c r="A9" i="1"/>
  <c r="A5" i="1"/>
  <c r="E5" i="1"/>
  <c r="B92" i="1"/>
  <c r="A91" i="1"/>
  <c r="F87" i="1"/>
  <c r="A92" i="1"/>
  <c r="A90" i="1"/>
  <c r="D89" i="1"/>
  <c r="A79" i="1"/>
  <c r="F76" i="1"/>
  <c r="D70" i="1"/>
  <c r="C59" i="1"/>
  <c r="D56" i="1"/>
  <c r="A55" i="1"/>
  <c r="E49" i="1"/>
  <c r="A47" i="1"/>
  <c r="F92" i="1"/>
  <c r="F90" i="1"/>
  <c r="B87" i="1"/>
  <c r="C84" i="1"/>
  <c r="E77" i="1"/>
  <c r="E75" i="1"/>
  <c r="A71" i="1"/>
  <c r="F69" i="1"/>
  <c r="F60" i="1"/>
  <c r="C56" i="1"/>
  <c r="A43" i="1"/>
  <c r="A38" i="1"/>
  <c r="A33" i="1"/>
  <c r="A29" i="1"/>
  <c r="D91" i="1"/>
  <c r="E83" i="1"/>
  <c r="E90" i="1"/>
  <c r="E81" i="1"/>
  <c r="I89" i="1"/>
  <c r="E89" i="1"/>
  <c r="A89" i="1"/>
  <c r="L87" i="1"/>
  <c r="L86" i="1"/>
  <c r="L85" i="1"/>
  <c r="F84" i="1"/>
  <c r="B84" i="1"/>
  <c r="F82" i="1"/>
  <c r="B82" i="1"/>
  <c r="L88" i="1"/>
  <c r="D80" i="1"/>
  <c r="K80" i="1"/>
  <c r="D73" i="1"/>
  <c r="I77" i="1"/>
  <c r="A77" i="1"/>
  <c r="G76" i="1"/>
  <c r="C76" i="1"/>
  <c r="I75" i="1"/>
  <c r="A75" i="1"/>
  <c r="G74" i="1"/>
  <c r="C74" i="1"/>
  <c r="E72" i="1"/>
  <c r="C71" i="1"/>
  <c r="G69" i="1"/>
  <c r="C69" i="1"/>
  <c r="I68" i="1"/>
  <c r="E68" i="1"/>
  <c r="A68" i="1"/>
  <c r="L66" i="1"/>
  <c r="D71" i="1"/>
  <c r="K65" i="1"/>
  <c r="F67" i="1"/>
  <c r="B67" i="1"/>
  <c r="I62" i="1"/>
  <c r="E62" i="1"/>
  <c r="A62" i="1"/>
  <c r="I83" i="1"/>
  <c r="I90" i="1"/>
  <c r="I81" i="1"/>
  <c r="G88" i="1"/>
  <c r="E87" i="1"/>
  <c r="F85" i="1"/>
  <c r="B85" i="1"/>
  <c r="E85" i="1"/>
  <c r="D83" i="1"/>
  <c r="K83" i="1"/>
  <c r="F81" i="1"/>
  <c r="B81" i="1"/>
  <c r="L80" i="1"/>
  <c r="L73" i="1"/>
  <c r="G78" i="1"/>
  <c r="C80" i="1"/>
  <c r="K76" i="1"/>
  <c r="K74" i="1"/>
  <c r="G73" i="1"/>
  <c r="C73" i="1"/>
  <c r="K71" i="1"/>
  <c r="G85" i="1"/>
  <c r="C85" i="1"/>
  <c r="K69" i="1"/>
  <c r="A86" i="1"/>
  <c r="F74" i="1"/>
  <c r="B72" i="1"/>
  <c r="L71" i="1"/>
  <c r="D69" i="1"/>
  <c r="F57" i="1"/>
  <c r="K52" i="1"/>
  <c r="B44" i="1"/>
  <c r="C39" i="1"/>
  <c r="L91" i="1"/>
  <c r="G80" i="1"/>
  <c r="G89" i="1"/>
  <c r="G82" i="1"/>
  <c r="C89" i="1"/>
  <c r="C82" i="1"/>
  <c r="L89" i="1"/>
  <c r="C88" i="1"/>
  <c r="A87" i="1"/>
  <c r="C86" i="1"/>
  <c r="D84" i="1"/>
  <c r="L83" i="1"/>
  <c r="D82" i="1"/>
  <c r="K82" i="1"/>
  <c r="F78" i="1"/>
  <c r="B77" i="1"/>
  <c r="K78" i="1"/>
  <c r="G77" i="1"/>
  <c r="C77" i="1"/>
  <c r="I76" i="1"/>
  <c r="A76" i="1"/>
  <c r="G75" i="1"/>
  <c r="C75" i="1"/>
  <c r="I74" i="1"/>
  <c r="E74" i="1"/>
  <c r="A74" i="1"/>
  <c r="K73" i="1"/>
  <c r="G92" i="1"/>
  <c r="C72" i="1"/>
  <c r="I88" i="1"/>
  <c r="E88" i="1"/>
  <c r="K70" i="1"/>
  <c r="I91" i="1"/>
  <c r="E91" i="1"/>
  <c r="A69" i="1"/>
  <c r="G79" i="1"/>
  <c r="C79" i="1"/>
  <c r="F65" i="1"/>
  <c r="B65" i="1"/>
  <c r="D64" i="1"/>
  <c r="K64" i="1"/>
  <c r="G62" i="1"/>
  <c r="C62" i="1"/>
  <c r="L61" i="1"/>
  <c r="F59" i="1"/>
  <c r="A34" i="1"/>
  <c r="K89" i="1"/>
  <c r="D87" i="1"/>
  <c r="K87" i="1"/>
  <c r="D86" i="1"/>
  <c r="D85" i="1"/>
  <c r="K85" i="1"/>
  <c r="L84" i="1"/>
  <c r="F83" i="1"/>
  <c r="B83" i="1"/>
  <c r="L82" i="1"/>
  <c r="D88" i="1"/>
  <c r="K81" i="1"/>
  <c r="I78" i="1"/>
  <c r="E78" i="1"/>
  <c r="A78" i="1"/>
  <c r="K77" i="1"/>
  <c r="K75" i="1"/>
  <c r="I73" i="1"/>
  <c r="A73" i="1"/>
  <c r="I70" i="1"/>
  <c r="A70" i="1"/>
  <c r="K68" i="1"/>
  <c r="D66" i="1"/>
  <c r="K66" i="1"/>
  <c r="L64" i="1"/>
  <c r="K62" i="1"/>
  <c r="B59" i="1"/>
  <c r="K54" i="1"/>
  <c r="K50" i="1"/>
  <c r="K48" i="1"/>
  <c r="I67" i="1"/>
  <c r="E67" i="1"/>
  <c r="A67" i="1"/>
  <c r="G66" i="1"/>
  <c r="C66" i="1"/>
  <c r="I65" i="1"/>
  <c r="A65" i="1"/>
  <c r="G64" i="1"/>
  <c r="C64" i="1"/>
  <c r="L63" i="1"/>
  <c r="D63" i="1"/>
  <c r="F62" i="1"/>
  <c r="B62" i="1"/>
  <c r="C61" i="1"/>
  <c r="E59" i="1"/>
  <c r="A59" i="1"/>
  <c r="F58" i="1"/>
  <c r="G57" i="1"/>
  <c r="C57" i="1"/>
  <c r="G56" i="1"/>
  <c r="J56" i="1"/>
  <c r="L56" i="1"/>
  <c r="I55" i="1"/>
  <c r="D54" i="1"/>
  <c r="D53" i="1"/>
  <c r="K53" i="1"/>
  <c r="D52" i="1"/>
  <c r="D51" i="1"/>
  <c r="K51" i="1"/>
  <c r="D50" i="1"/>
  <c r="D49" i="1"/>
  <c r="K49" i="1"/>
  <c r="A49" i="1"/>
  <c r="C48" i="1"/>
  <c r="D47" i="1"/>
  <c r="I47" i="1"/>
  <c r="I48" i="1"/>
  <c r="I50" i="1"/>
  <c r="I52" i="1"/>
  <c r="I54" i="1"/>
  <c r="I46" i="1"/>
  <c r="E47" i="1"/>
  <c r="E45" i="1"/>
  <c r="E48" i="1"/>
  <c r="E50" i="1"/>
  <c r="E52" i="1"/>
  <c r="E54" i="1"/>
  <c r="A46" i="1"/>
  <c r="K44" i="1"/>
  <c r="F44" i="1"/>
  <c r="G44" i="1"/>
  <c r="I43" i="1"/>
  <c r="I41" i="1"/>
  <c r="G40" i="1"/>
  <c r="D35" i="1"/>
  <c r="I34" i="1"/>
  <c r="A85" i="1"/>
  <c r="A81" i="1"/>
  <c r="D78" i="1"/>
  <c r="D76" i="1"/>
  <c r="F73" i="1"/>
  <c r="B73" i="1"/>
  <c r="D72" i="1"/>
  <c r="F71" i="1"/>
  <c r="B71" i="1"/>
  <c r="L70" i="1"/>
  <c r="B69" i="1"/>
  <c r="L68" i="1"/>
  <c r="D68" i="1"/>
  <c r="G91" i="1"/>
  <c r="C91" i="1"/>
  <c r="F88" i="1"/>
  <c r="B88" i="1"/>
  <c r="L81" i="1"/>
  <c r="D81" i="1"/>
  <c r="F80" i="1"/>
  <c r="B80" i="1"/>
  <c r="I79" i="1"/>
  <c r="E79" i="1"/>
  <c r="C78" i="1"/>
  <c r="G72" i="1"/>
  <c r="I71" i="1"/>
  <c r="E71" i="1"/>
  <c r="G70" i="1"/>
  <c r="C70" i="1"/>
  <c r="I69" i="1"/>
  <c r="E69" i="1"/>
  <c r="G68" i="1"/>
  <c r="C68" i="1"/>
  <c r="L67" i="1"/>
  <c r="D67" i="1"/>
  <c r="F66" i="1"/>
  <c r="B66" i="1"/>
  <c r="L65" i="1"/>
  <c r="D65" i="1"/>
  <c r="F64" i="1"/>
  <c r="B64" i="1"/>
  <c r="C63" i="1"/>
  <c r="F61" i="1"/>
  <c r="B61" i="1"/>
  <c r="L60" i="1"/>
  <c r="D60" i="1"/>
  <c r="G58" i="1"/>
  <c r="C58" i="1"/>
  <c r="L58" i="1"/>
  <c r="D58" i="1"/>
  <c r="K57" i="1"/>
  <c r="K56" i="1"/>
  <c r="L54" i="1"/>
  <c r="L53" i="1"/>
  <c r="I53" i="1"/>
  <c r="L52" i="1"/>
  <c r="L51" i="1"/>
  <c r="I51" i="1"/>
  <c r="L50" i="1"/>
  <c r="L49" i="1"/>
  <c r="I49" i="1"/>
  <c r="D48" i="1"/>
  <c r="D46" i="1"/>
  <c r="B45" i="1"/>
  <c r="L42" i="1"/>
  <c r="L43" i="1"/>
  <c r="L46" i="1"/>
  <c r="L57" i="1"/>
  <c r="L45" i="1"/>
  <c r="L55" i="1"/>
  <c r="K42" i="1"/>
  <c r="F41" i="1"/>
  <c r="F55" i="1"/>
  <c r="F47" i="1"/>
  <c r="F45" i="1"/>
  <c r="B41" i="1"/>
  <c r="B55" i="1"/>
  <c r="B47" i="1"/>
  <c r="B56" i="1"/>
  <c r="D39" i="1"/>
  <c r="D45" i="1"/>
  <c r="D37" i="1"/>
  <c r="D44" i="1"/>
  <c r="D57" i="1"/>
  <c r="D55" i="1"/>
  <c r="K41" i="1"/>
  <c r="K40" i="1"/>
  <c r="K39" i="1"/>
  <c r="E36" i="1"/>
  <c r="L32" i="1"/>
  <c r="F79" i="1"/>
  <c r="B79" i="1"/>
  <c r="L78" i="1"/>
  <c r="F75" i="1"/>
  <c r="L74" i="1"/>
  <c r="D74" i="1"/>
  <c r="F91" i="1"/>
  <c r="B91" i="1"/>
  <c r="L90" i="1"/>
  <c r="F89" i="1"/>
  <c r="B89" i="1"/>
  <c r="G87" i="1"/>
  <c r="C87" i="1"/>
  <c r="E86" i="1"/>
  <c r="I84" i="1"/>
  <c r="E84" i="1"/>
  <c r="A84" i="1"/>
  <c r="G83" i="1"/>
  <c r="C83" i="1"/>
  <c r="I82" i="1"/>
  <c r="E82" i="1"/>
  <c r="A82" i="1"/>
  <c r="G81" i="1"/>
  <c r="C81" i="1"/>
  <c r="I80" i="1"/>
  <c r="E80" i="1"/>
  <c r="A80" i="1"/>
  <c r="L79" i="1"/>
  <c r="D79" i="1"/>
  <c r="B78" i="1"/>
  <c r="L77" i="1"/>
  <c r="D77" i="1"/>
  <c r="B76" i="1"/>
  <c r="L75" i="1"/>
  <c r="D75" i="1"/>
  <c r="B74" i="1"/>
  <c r="F72" i="1"/>
  <c r="B70" i="1"/>
  <c r="L69" i="1"/>
  <c r="F68" i="1"/>
  <c r="B68" i="1"/>
  <c r="C67" i="1"/>
  <c r="I66" i="1"/>
  <c r="E66" i="1"/>
  <c r="A66" i="1"/>
  <c r="G65" i="1"/>
  <c r="C65" i="1"/>
  <c r="I64" i="1"/>
  <c r="E64" i="1"/>
  <c r="A64" i="1"/>
  <c r="F63" i="1"/>
  <c r="B63" i="1"/>
  <c r="L62" i="1"/>
  <c r="D62" i="1"/>
  <c r="I61" i="1"/>
  <c r="E61" i="1"/>
  <c r="G60" i="1"/>
  <c r="B60" i="1"/>
  <c r="K59" i="1"/>
  <c r="G59" i="1"/>
  <c r="L59" i="1"/>
  <c r="D59" i="1"/>
  <c r="K58" i="1"/>
  <c r="B58" i="1"/>
  <c r="I57" i="1"/>
  <c r="E57" i="1"/>
  <c r="A57" i="1"/>
  <c r="B57" i="1"/>
  <c r="I56" i="1"/>
  <c r="E56" i="1"/>
  <c r="E55" i="1"/>
  <c r="F54" i="1"/>
  <c r="B54" i="1"/>
  <c r="G54" i="1"/>
  <c r="F53" i="1"/>
  <c r="B53" i="1"/>
  <c r="E53" i="1"/>
  <c r="F52" i="1"/>
  <c r="B52" i="1"/>
  <c r="G52" i="1"/>
  <c r="F51" i="1"/>
  <c r="B51" i="1"/>
  <c r="E51" i="1"/>
  <c r="F50" i="1"/>
  <c r="B50" i="1"/>
  <c r="G50" i="1"/>
  <c r="F49" i="1"/>
  <c r="B49" i="1"/>
  <c r="L48" i="1"/>
  <c r="L47" i="1"/>
  <c r="G46" i="1"/>
  <c r="C46" i="1"/>
  <c r="A40" i="1"/>
  <c r="D43" i="1"/>
  <c r="C42" i="1"/>
  <c r="A41" i="1"/>
  <c r="I35" i="1"/>
  <c r="E40" i="1"/>
  <c r="A26" i="1"/>
  <c r="I26" i="1"/>
  <c r="A83" i="1"/>
  <c r="L76" i="1"/>
  <c r="D90" i="1"/>
  <c r="I86" i="1"/>
  <c r="J71" i="1"/>
  <c r="I63" i="1"/>
  <c r="E63" i="1"/>
  <c r="D61" i="1"/>
  <c r="I58" i="1"/>
  <c r="E58" i="1"/>
  <c r="A58" i="1"/>
  <c r="C54" i="1"/>
  <c r="A53" i="1"/>
  <c r="C52" i="1"/>
  <c r="A51" i="1"/>
  <c r="C50" i="1"/>
  <c r="F48" i="1"/>
  <c r="B48" i="1"/>
  <c r="G48" i="1"/>
  <c r="K46" i="1"/>
  <c r="E46" i="1"/>
  <c r="A48" i="1"/>
  <c r="A50" i="1"/>
  <c r="A52" i="1"/>
  <c r="A54" i="1"/>
  <c r="A45" i="1"/>
  <c r="C41" i="1"/>
  <c r="C44" i="1"/>
  <c r="C40" i="1"/>
  <c r="C49" i="1"/>
  <c r="C51" i="1"/>
  <c r="C53" i="1"/>
  <c r="C55" i="1"/>
  <c r="C43" i="1"/>
  <c r="C47" i="1"/>
  <c r="L44" i="1"/>
  <c r="I40" i="1"/>
  <c r="E42" i="1"/>
  <c r="F39" i="1"/>
  <c r="K31" i="1"/>
  <c r="F32" i="1"/>
  <c r="B30" i="1"/>
  <c r="G32" i="1"/>
  <c r="C32" i="1"/>
  <c r="C33" i="1"/>
  <c r="C35" i="1"/>
  <c r="C36" i="1"/>
  <c r="C38" i="1"/>
  <c r="C45" i="1"/>
  <c r="L33" i="1"/>
  <c r="L23" i="1"/>
  <c r="J45" i="1"/>
  <c r="F42" i="1"/>
  <c r="B42" i="1"/>
  <c r="I42" i="1"/>
  <c r="A42" i="1"/>
  <c r="D40" i="1"/>
  <c r="L39" i="1"/>
  <c r="G39" i="1"/>
  <c r="A39" i="1"/>
  <c r="L37" i="1"/>
  <c r="I37" i="1"/>
  <c r="L31" i="1"/>
  <c r="G31" i="1"/>
  <c r="C31" i="1"/>
  <c r="I30" i="1"/>
  <c r="E30" i="1"/>
  <c r="A30" i="1"/>
  <c r="I29" i="1"/>
  <c r="D27" i="1"/>
  <c r="D38" i="1"/>
  <c r="D31" i="1"/>
  <c r="D24" i="1"/>
  <c r="D26" i="1"/>
  <c r="K27" i="1"/>
  <c r="F22" i="1"/>
  <c r="K5" i="1"/>
  <c r="G53" i="1"/>
  <c r="G51" i="1"/>
  <c r="I44" i="1"/>
  <c r="E44" i="1"/>
  <c r="A44" i="1"/>
  <c r="G42" i="1"/>
  <c r="D41" i="1"/>
  <c r="E41" i="1"/>
  <c r="L40" i="1"/>
  <c r="B39" i="1"/>
  <c r="I39" i="1"/>
  <c r="K35" i="1"/>
  <c r="L34" i="1"/>
  <c r="K34" i="1"/>
  <c r="I32" i="1"/>
  <c r="A32" i="1"/>
  <c r="F37" i="1"/>
  <c r="F38" i="1"/>
  <c r="F33" i="1"/>
  <c r="F36" i="1"/>
  <c r="F43" i="1"/>
  <c r="B36" i="1"/>
  <c r="B37" i="1"/>
  <c r="B31" i="1"/>
  <c r="B32" i="1"/>
  <c r="B34" i="1"/>
  <c r="B43" i="1"/>
  <c r="F31" i="1"/>
  <c r="D30" i="1"/>
  <c r="K30" i="1"/>
  <c r="F27" i="1"/>
  <c r="I36" i="1"/>
  <c r="I25" i="1"/>
  <c r="I28" i="1"/>
  <c r="E25" i="1"/>
  <c r="E29" i="1"/>
  <c r="E27" i="1"/>
  <c r="E28" i="1"/>
  <c r="E32" i="1"/>
  <c r="E34" i="1"/>
  <c r="E35" i="1"/>
  <c r="A35" i="1"/>
  <c r="C14" i="1"/>
  <c r="F46" i="1"/>
  <c r="B46" i="1"/>
  <c r="I45" i="1"/>
  <c r="E43" i="1"/>
  <c r="D42" i="1"/>
  <c r="L41" i="1"/>
  <c r="F40" i="1"/>
  <c r="B40" i="1"/>
  <c r="E39" i="1"/>
  <c r="L38" i="1"/>
  <c r="B38" i="1"/>
  <c r="E37" i="1"/>
  <c r="A37" i="1"/>
  <c r="L35" i="1"/>
  <c r="G35" i="1"/>
  <c r="F34" i="1"/>
  <c r="G33" i="1"/>
  <c r="J33" i="1"/>
  <c r="D33" i="1"/>
  <c r="D32" i="1"/>
  <c r="K32" i="1"/>
  <c r="C28" i="1"/>
  <c r="G29" i="1"/>
  <c r="J29" i="1"/>
  <c r="G26" i="1"/>
  <c r="G27" i="1"/>
  <c r="G34" i="1"/>
  <c r="D28" i="1"/>
  <c r="K28" i="1"/>
  <c r="B27" i="1"/>
  <c r="D23" i="1"/>
  <c r="K25" i="1"/>
  <c r="K21" i="1"/>
  <c r="K20" i="1"/>
  <c r="K22" i="1"/>
  <c r="K26" i="1"/>
  <c r="L11" i="1"/>
  <c r="K37" i="1"/>
  <c r="F35" i="1"/>
  <c r="B35" i="1"/>
  <c r="D34" i="1"/>
  <c r="C29" i="1"/>
  <c r="F28" i="1"/>
  <c r="B28" i="1"/>
  <c r="I27" i="1"/>
  <c r="A27" i="1"/>
  <c r="F26" i="1"/>
  <c r="B26" i="1"/>
  <c r="B25" i="1"/>
  <c r="I38" i="1"/>
  <c r="E23" i="1"/>
  <c r="E38" i="1"/>
  <c r="A28" i="1"/>
  <c r="A13" i="1"/>
  <c r="A15" i="1"/>
  <c r="A17" i="1"/>
  <c r="A19" i="1"/>
  <c r="A21" i="1"/>
  <c r="F23" i="1"/>
  <c r="C22" i="1"/>
  <c r="I13" i="1"/>
  <c r="E33" i="1"/>
  <c r="L19" i="1"/>
  <c r="I18" i="1"/>
  <c r="E18" i="1"/>
  <c r="A18" i="1"/>
  <c r="E17" i="1"/>
  <c r="C16" i="1"/>
  <c r="D15" i="1"/>
  <c r="K15" i="1"/>
  <c r="K14" i="1"/>
  <c r="F10" i="1"/>
  <c r="E8" i="1"/>
  <c r="A25" i="1"/>
  <c r="B24" i="1"/>
  <c r="K23" i="1"/>
  <c r="G7" i="1"/>
  <c r="C24" i="1"/>
  <c r="D21" i="1"/>
  <c r="L17" i="1"/>
  <c r="I16" i="1"/>
  <c r="E16" i="1"/>
  <c r="A16" i="1"/>
  <c r="E15" i="1"/>
  <c r="D13" i="1"/>
  <c r="D11" i="1"/>
  <c r="D22" i="1"/>
  <c r="D36" i="1"/>
  <c r="K13" i="1"/>
  <c r="C11" i="1"/>
  <c r="K12" i="1"/>
  <c r="L8" i="1"/>
  <c r="L7" i="1"/>
  <c r="L9" i="1"/>
  <c r="L12" i="1"/>
  <c r="L14" i="1"/>
  <c r="L16" i="1"/>
  <c r="L18" i="1"/>
  <c r="L20" i="1"/>
  <c r="L6" i="1"/>
  <c r="L29" i="1"/>
  <c r="L36" i="1"/>
  <c r="L22" i="1"/>
  <c r="F6" i="1"/>
  <c r="B6" i="1"/>
  <c r="E6" i="1"/>
  <c r="I31" i="1"/>
  <c r="E31" i="1"/>
  <c r="A31" i="1"/>
  <c r="G30" i="1"/>
  <c r="C30" i="1"/>
  <c r="L30" i="1"/>
  <c r="F30" i="1"/>
  <c r="F29" i="1"/>
  <c r="L27" i="1"/>
  <c r="D25" i="1"/>
  <c r="F25" i="1"/>
  <c r="G24" i="1"/>
  <c r="G23" i="1"/>
  <c r="C23" i="1"/>
  <c r="A23" i="1"/>
  <c r="B22" i="1"/>
  <c r="B23" i="1"/>
  <c r="E21" i="1"/>
  <c r="C20" i="1"/>
  <c r="D19" i="1"/>
  <c r="K19" i="1"/>
  <c r="K18" i="1"/>
  <c r="L15" i="1"/>
  <c r="I14" i="1"/>
  <c r="E14" i="1"/>
  <c r="A14" i="1"/>
  <c r="E13" i="1"/>
  <c r="C12" i="1"/>
  <c r="G37" i="1"/>
  <c r="C37" i="1"/>
  <c r="G36" i="1"/>
  <c r="C34" i="1"/>
  <c r="B33" i="1"/>
  <c r="L28" i="1"/>
  <c r="G28" i="1"/>
  <c r="C26" i="1"/>
  <c r="L26" i="1"/>
  <c r="E26" i="1"/>
  <c r="L25" i="1"/>
  <c r="C25" i="1"/>
  <c r="L24" i="1"/>
  <c r="F24" i="1"/>
  <c r="I23" i="1"/>
  <c r="A6" i="1"/>
  <c r="I20" i="1"/>
  <c r="E20" i="1"/>
  <c r="A20" i="1"/>
  <c r="E19" i="1"/>
  <c r="C18" i="1"/>
  <c r="D17" i="1"/>
  <c r="K17" i="1"/>
  <c r="K16" i="1"/>
  <c r="L13" i="1"/>
  <c r="I12" i="1"/>
  <c r="E12" i="1"/>
  <c r="A12" i="1"/>
  <c r="D10" i="1"/>
  <c r="K10" i="1"/>
  <c r="C9" i="1"/>
  <c r="K7" i="1"/>
  <c r="G22" i="1"/>
  <c r="F20" i="1"/>
  <c r="B20" i="1"/>
  <c r="G20" i="1"/>
  <c r="F18" i="1"/>
  <c r="B18" i="1"/>
  <c r="G18" i="1"/>
  <c r="F16" i="1"/>
  <c r="B16" i="1"/>
  <c r="G16" i="1"/>
  <c r="F14" i="1"/>
  <c r="B14" i="1"/>
  <c r="G14" i="1"/>
  <c r="F12" i="1"/>
  <c r="B12" i="1"/>
  <c r="G12" i="1"/>
  <c r="L10" i="1"/>
  <c r="A8" i="1"/>
  <c r="F7" i="1"/>
  <c r="B7" i="1"/>
  <c r="F8" i="1"/>
  <c r="F13" i="1"/>
  <c r="F15" i="1"/>
  <c r="F17" i="1"/>
  <c r="F19" i="1"/>
  <c r="F21" i="1"/>
  <c r="F11" i="1"/>
  <c r="F5" i="1"/>
  <c r="F9" i="1"/>
  <c r="B8" i="1"/>
  <c r="B13" i="1"/>
  <c r="B15" i="1"/>
  <c r="B17" i="1"/>
  <c r="B19" i="1"/>
  <c r="B21" i="1"/>
  <c r="B11" i="1"/>
  <c r="B5" i="1"/>
  <c r="B9" i="1"/>
  <c r="D8" i="1"/>
  <c r="K8" i="1"/>
  <c r="I7" i="1"/>
  <c r="E7" i="1"/>
  <c r="A7" i="1"/>
  <c r="C7" i="1"/>
  <c r="D7" i="1"/>
  <c r="D9" i="1"/>
  <c r="D12" i="1"/>
  <c r="D14" i="1"/>
  <c r="D16" i="1"/>
  <c r="D18" i="1"/>
  <c r="D20" i="1"/>
  <c r="D29" i="1"/>
  <c r="D6" i="1"/>
  <c r="K6" i="1"/>
  <c r="I33" i="1"/>
  <c r="B29" i="1"/>
  <c r="C27" i="1"/>
  <c r="I22" i="1"/>
  <c r="E22" i="1"/>
  <c r="A22" i="1"/>
  <c r="L21" i="1"/>
  <c r="G21" i="1"/>
  <c r="C21" i="1"/>
  <c r="I21" i="1"/>
  <c r="G19" i="1"/>
  <c r="C19" i="1"/>
  <c r="I19" i="1"/>
  <c r="G17" i="1"/>
  <c r="C17" i="1"/>
  <c r="I17" i="1"/>
  <c r="G15" i="1"/>
  <c r="C15" i="1"/>
  <c r="I15" i="1"/>
  <c r="G13" i="1"/>
  <c r="C13" i="1"/>
  <c r="I11" i="1"/>
  <c r="I24" i="1"/>
  <c r="I10" i="1"/>
  <c r="E11" i="1"/>
  <c r="E24" i="1"/>
  <c r="E10" i="1"/>
  <c r="A10" i="1"/>
  <c r="B10" i="1"/>
  <c r="G10" i="1"/>
  <c r="C10" i="1"/>
  <c r="I8" i="1"/>
  <c r="C6" i="1"/>
  <c r="L5" i="1"/>
  <c r="D5" i="1"/>
  <c r="I9" i="1"/>
  <c r="E9" i="1"/>
  <c r="G8" i="1"/>
  <c r="C8" i="1"/>
  <c r="H7" i="1" l="1"/>
  <c r="H12" i="1"/>
  <c r="H28" i="1"/>
  <c r="H46" i="1"/>
  <c r="H65" i="1"/>
  <c r="H69" i="1"/>
  <c r="H44" i="1"/>
  <c r="H19" i="1"/>
  <c r="H48" i="1"/>
  <c r="H58" i="1"/>
  <c r="H86" i="1"/>
  <c r="H30" i="1"/>
  <c r="H35" i="1"/>
  <c r="H21" i="1"/>
  <c r="H23" i="1"/>
  <c r="H34" i="1"/>
  <c r="H39" i="1"/>
  <c r="H78" i="1"/>
  <c r="H92" i="1"/>
  <c r="H59" i="1"/>
  <c r="H68" i="1"/>
  <c r="H77" i="1"/>
  <c r="H83" i="1"/>
  <c r="H10" i="1"/>
  <c r="D21" i="2" s="1"/>
  <c r="E21" i="2" s="1"/>
  <c r="H20" i="1"/>
  <c r="H26" i="1"/>
  <c r="H13" i="1"/>
  <c r="H76" i="1"/>
  <c r="H81" i="1"/>
  <c r="H90" i="1"/>
  <c r="H40" i="1"/>
  <c r="H51" i="1"/>
  <c r="H75" i="1"/>
  <c r="H8" i="1"/>
  <c r="H16" i="1"/>
  <c r="H50" i="1"/>
  <c r="H37" i="1"/>
  <c r="H31" i="1"/>
  <c r="H42" i="1"/>
  <c r="H53" i="1"/>
  <c r="H57" i="1"/>
  <c r="H52" i="1"/>
  <c r="H62" i="1"/>
  <c r="H70" i="1"/>
  <c r="H17" i="1"/>
  <c r="H15" i="1"/>
  <c r="H22" i="1"/>
  <c r="H27" i="1"/>
  <c r="H74" i="1"/>
  <c r="H54" i="1"/>
  <c r="H64" i="1"/>
  <c r="H73" i="1"/>
  <c r="H82" i="1"/>
  <c r="H87" i="1"/>
  <c r="H14" i="1"/>
  <c r="H18" i="1"/>
  <c r="H72" i="1"/>
  <c r="H80" i="1"/>
  <c r="J6" i="1"/>
  <c r="J10" i="1"/>
  <c r="J17" i="1"/>
  <c r="J12" i="1"/>
  <c r="J14" i="1"/>
  <c r="J16" i="1"/>
  <c r="J18" i="1"/>
  <c r="J20" i="1"/>
  <c r="J42" i="1"/>
  <c r="J48" i="1"/>
  <c r="J62" i="1"/>
  <c r="J90" i="1"/>
  <c r="J50" i="1"/>
  <c r="J51" i="1"/>
  <c r="J52" i="1"/>
  <c r="J53" i="1"/>
  <c r="J54" i="1"/>
  <c r="J74" i="1"/>
  <c r="J83" i="1"/>
  <c r="J87" i="1"/>
  <c r="J19" i="1"/>
  <c r="J37" i="1"/>
  <c r="J23" i="1"/>
  <c r="J30" i="1"/>
  <c r="J35" i="1"/>
  <c r="J40" i="1"/>
  <c r="J46" i="1"/>
  <c r="J31" i="1"/>
  <c r="J44" i="1"/>
  <c r="J73" i="1"/>
  <c r="J76" i="1"/>
  <c r="J89" i="1"/>
  <c r="J85" i="1"/>
  <c r="J13" i="1"/>
  <c r="J21" i="1"/>
  <c r="J7" i="1"/>
  <c r="J22" i="1"/>
  <c r="J26" i="1"/>
  <c r="J39" i="1"/>
  <c r="J59" i="1"/>
  <c r="J75" i="1"/>
  <c r="J68" i="1"/>
  <c r="J57" i="1"/>
  <c r="J60" i="1"/>
  <c r="J66" i="1"/>
  <c r="J81" i="1"/>
  <c r="J86" i="1"/>
  <c r="J64" i="1"/>
  <c r="J82" i="1"/>
  <c r="J8" i="1"/>
  <c r="J15" i="1"/>
  <c r="J28" i="1"/>
  <c r="J27" i="1"/>
  <c r="J34" i="1"/>
  <c r="J69" i="1"/>
  <c r="J77" i="1"/>
  <c r="J58" i="1"/>
  <c r="J70" i="1"/>
  <c r="J72" i="1"/>
  <c r="J78" i="1"/>
  <c r="J65" i="1"/>
  <c r="J80" i="1"/>
  <c r="J92" i="1"/>
  <c r="B21" i="2"/>
  <c r="C21" i="2" s="1"/>
  <c r="B20" i="2"/>
  <c r="C20" i="2" s="1"/>
  <c r="B15" i="2"/>
  <c r="C15" i="2" s="1"/>
  <c r="B18" i="2"/>
  <c r="C18" i="2" s="1"/>
  <c r="B17" i="2"/>
  <c r="C17" i="2" s="1"/>
  <c r="B22" i="2"/>
  <c r="C22" i="2" s="1"/>
  <c r="B19" i="2"/>
  <c r="C19" i="2" s="1"/>
  <c r="B16" i="2"/>
  <c r="C16" i="2" s="1"/>
  <c r="B24" i="2"/>
  <c r="C24" i="2" s="1"/>
  <c r="B23" i="2"/>
  <c r="C23" i="2" s="1"/>
  <c r="D17" i="2" l="1"/>
  <c r="E17" i="2" s="1"/>
  <c r="D15" i="2"/>
  <c r="E15" i="2" s="1"/>
  <c r="D24" i="2"/>
  <c r="E24" i="2" s="1"/>
  <c r="D22" i="2"/>
  <c r="E22" i="2" s="1"/>
  <c r="D20" i="2"/>
  <c r="E20" i="2" s="1"/>
  <c r="D19" i="2"/>
  <c r="E19" i="2" s="1"/>
  <c r="D18" i="2"/>
  <c r="E18" i="2" s="1"/>
  <c r="D23" i="2"/>
  <c r="E23" i="2" s="1"/>
  <c r="D16" i="2"/>
  <c r="E16" i="2" s="1"/>
  <c r="B4" i="2"/>
  <c r="C4" i="2" s="1"/>
  <c r="B9" i="2"/>
  <c r="C9" i="2" s="1"/>
  <c r="B6" i="2"/>
  <c r="C6" i="2" s="1"/>
  <c r="B12" i="2"/>
  <c r="C12" i="2" s="1"/>
  <c r="B3" i="2"/>
  <c r="C3" i="2" s="1"/>
  <c r="B10" i="2"/>
  <c r="C10" i="2" s="1"/>
  <c r="B7" i="2"/>
  <c r="C7" i="2" s="1"/>
  <c r="B5" i="2"/>
  <c r="C5" i="2" s="1"/>
  <c r="B8" i="2"/>
  <c r="C8" i="2" s="1"/>
  <c r="B11" i="2"/>
  <c r="C11" i="2" s="1"/>
  <c r="F16" i="2" l="1"/>
  <c r="G16" i="2" s="1"/>
  <c r="F21" i="2"/>
  <c r="G21" i="2" s="1"/>
  <c r="F22" i="2"/>
  <c r="G22" i="2" s="1"/>
  <c r="F15" i="2"/>
  <c r="G15" i="2" s="1"/>
  <c r="F18" i="2"/>
  <c r="G18" i="2" s="1"/>
  <c r="F23" i="2"/>
  <c r="G23" i="2" s="1"/>
  <c r="F20" i="2"/>
  <c r="G20" i="2" s="1"/>
  <c r="F19" i="2"/>
  <c r="G19" i="2" s="1"/>
  <c r="F24" i="2"/>
  <c r="G24" i="2" s="1"/>
  <c r="F17" i="2"/>
  <c r="G17" i="2" s="1"/>
  <c r="L4" i="2" l="1"/>
  <c r="M4" i="2" s="1"/>
  <c r="L10" i="2"/>
  <c r="M10" i="2" s="1"/>
  <c r="L8" i="2"/>
  <c r="M8" i="2" s="1"/>
  <c r="L11" i="2"/>
  <c r="M11" i="2" s="1"/>
  <c r="L6" i="2"/>
  <c r="L5" i="2"/>
  <c r="M5" i="2" s="1"/>
  <c r="L12" i="2"/>
  <c r="M12" i="2" s="1"/>
  <c r="L7" i="2"/>
  <c r="M7" i="2" s="1"/>
  <c r="L9" i="2"/>
  <c r="M9" i="2" s="1"/>
  <c r="L3" i="2"/>
  <c r="M3" i="2" s="1"/>
  <c r="L22" i="2"/>
  <c r="M22" i="2" s="1"/>
  <c r="L18" i="2"/>
  <c r="M18" i="2" s="1"/>
  <c r="L23" i="2"/>
  <c r="M23" i="2" s="1"/>
  <c r="L15" i="2"/>
  <c r="M15" i="2" s="1"/>
  <c r="L21" i="2"/>
  <c r="M21" i="2" s="1"/>
  <c r="L17" i="2"/>
  <c r="M17" i="2" s="1"/>
  <c r="L19" i="2"/>
  <c r="M19" i="2" s="1"/>
  <c r="L24" i="2"/>
  <c r="M24" i="2" s="1"/>
  <c r="L20" i="2"/>
  <c r="M20" i="2" s="1"/>
  <c r="L16" i="2"/>
  <c r="M16" i="2" s="1"/>
  <c r="J21" i="2"/>
  <c r="K21" i="2" s="1"/>
  <c r="J17" i="2"/>
  <c r="K17" i="2" s="1"/>
  <c r="J18" i="2"/>
  <c r="K18" i="2" s="1"/>
  <c r="J24" i="2"/>
  <c r="K24" i="2" s="1"/>
  <c r="J20" i="2"/>
  <c r="K20" i="2" s="1"/>
  <c r="J16" i="2"/>
  <c r="K16" i="2" s="1"/>
  <c r="J22" i="2"/>
  <c r="K22" i="2" s="1"/>
  <c r="J23" i="2"/>
  <c r="K23" i="2" s="1"/>
  <c r="J19" i="2"/>
  <c r="K19" i="2" s="1"/>
  <c r="J15" i="2"/>
  <c r="K15" i="2" s="1"/>
  <c r="M6" i="2"/>
  <c r="F10" i="2"/>
  <c r="G10" i="2" s="1"/>
  <c r="F6" i="2"/>
  <c r="G6" i="2" s="1"/>
  <c r="F9" i="2"/>
  <c r="G9" i="2" s="1"/>
  <c r="F5" i="2"/>
  <c r="G5" i="2" s="1"/>
  <c r="F12" i="2"/>
  <c r="G12" i="2" s="1"/>
  <c r="F8" i="2"/>
  <c r="G8" i="2" s="1"/>
  <c r="F4" i="2"/>
  <c r="G4" i="2" s="1"/>
  <c r="F11" i="2"/>
  <c r="G11" i="2" s="1"/>
  <c r="F7" i="2"/>
  <c r="G7" i="2" s="1"/>
  <c r="F3" i="2"/>
  <c r="G3" i="2" s="1"/>
  <c r="H12" i="2"/>
  <c r="I12" i="2" s="1"/>
  <c r="H8" i="2"/>
  <c r="I8" i="2" s="1"/>
  <c r="H4" i="2"/>
  <c r="I4" i="2" s="1"/>
  <c r="H11" i="2"/>
  <c r="I11" i="2" s="1"/>
  <c r="H7" i="2"/>
  <c r="I7" i="2" s="1"/>
  <c r="H3" i="2"/>
  <c r="I3" i="2" s="1"/>
  <c r="H10" i="2"/>
  <c r="I10" i="2" s="1"/>
  <c r="H6" i="2"/>
  <c r="I6" i="2" s="1"/>
  <c r="H9" i="2"/>
  <c r="I9" i="2" s="1"/>
  <c r="H5" i="2"/>
  <c r="I5" i="2" s="1"/>
  <c r="D11" i="2"/>
  <c r="E11" i="2" s="1"/>
  <c r="D7" i="2"/>
  <c r="E7" i="2" s="1"/>
  <c r="D3" i="2"/>
  <c r="E3" i="2" s="1"/>
  <c r="D10" i="2"/>
  <c r="E10" i="2" s="1"/>
  <c r="D6" i="2"/>
  <c r="E6" i="2" s="1"/>
  <c r="D9" i="2"/>
  <c r="E9" i="2" s="1"/>
  <c r="D5" i="2"/>
  <c r="E5" i="2" s="1"/>
  <c r="D12" i="2"/>
  <c r="E12" i="2" s="1"/>
  <c r="D8" i="2"/>
  <c r="E8" i="2" s="1"/>
  <c r="D4" i="2"/>
  <c r="E4" i="2" s="1"/>
  <c r="J9" i="2"/>
  <c r="K9" i="2" s="1"/>
  <c r="J5" i="2"/>
  <c r="K5" i="2" s="1"/>
  <c r="J12" i="2"/>
  <c r="K12" i="2" s="1"/>
  <c r="J8" i="2"/>
  <c r="K8" i="2" s="1"/>
  <c r="J4" i="2"/>
  <c r="K4" i="2" s="1"/>
  <c r="J11" i="2"/>
  <c r="K11" i="2" s="1"/>
  <c r="J7" i="2"/>
  <c r="K7" i="2" s="1"/>
  <c r="J3" i="2"/>
  <c r="K3" i="2" s="1"/>
  <c r="J10" i="2"/>
  <c r="K10" i="2" s="1"/>
  <c r="J6" i="2"/>
  <c r="K6" i="2" s="1"/>
  <c r="H22" i="2" l="1"/>
  <c r="I22" i="2" s="1"/>
  <c r="H18" i="2"/>
  <c r="I18" i="2" s="1"/>
  <c r="H21" i="2"/>
  <c r="I21" i="2" s="1"/>
  <c r="H17" i="2"/>
  <c r="I17" i="2" s="1"/>
  <c r="H24" i="2"/>
  <c r="I24" i="2" s="1"/>
  <c r="H20" i="2"/>
  <c r="I20" i="2" s="1"/>
  <c r="H16" i="2"/>
  <c r="I16" i="2" s="1"/>
  <c r="H23" i="2"/>
  <c r="I23" i="2" s="1"/>
  <c r="H19" i="2"/>
  <c r="I19" i="2" s="1"/>
  <c r="H15" i="2"/>
  <c r="I15" i="2" s="1"/>
</calcChain>
</file>

<file path=xl/sharedStrings.xml><?xml version="1.0" encoding="utf-8"?>
<sst xmlns="http://schemas.openxmlformats.org/spreadsheetml/2006/main" count="138" uniqueCount="115">
  <si>
    <t>EUA DAILY MARKET REPORT</t>
  </si>
  <si>
    <t>Past Performance</t>
  </si>
  <si>
    <t>Valuation</t>
  </si>
  <si>
    <t>EUA Forecasted Performance</t>
  </si>
  <si>
    <t>Companies</t>
  </si>
  <si>
    <t>Price</t>
  </si>
  <si>
    <t>1 day</t>
  </si>
  <si>
    <t>YTD</t>
  </si>
  <si>
    <t>QTD</t>
  </si>
  <si>
    <t>1 Year</t>
  </si>
  <si>
    <t>3 years</t>
  </si>
  <si>
    <t>5 years</t>
  </si>
  <si>
    <t>PE</t>
  </si>
  <si>
    <t>CAPE</t>
  </si>
  <si>
    <t>Earnings Yield</t>
  </si>
  <si>
    <t>Dividend Yield</t>
  </si>
  <si>
    <t>CAGR</t>
  </si>
  <si>
    <t>Agriculture</t>
  </si>
  <si>
    <t>FTNCOCOA</t>
  </si>
  <si>
    <t>LIVESTOCK</t>
  </si>
  <si>
    <t>OKOMUOIL</t>
  </si>
  <si>
    <t>PRESCO</t>
  </si>
  <si>
    <t>Airline Services</t>
  </si>
  <si>
    <t>NAHCO</t>
  </si>
  <si>
    <t>Banking</t>
  </si>
  <si>
    <t>ACCESS</t>
  </si>
  <si>
    <t>ETI</t>
  </si>
  <si>
    <t>FBNH</t>
  </si>
  <si>
    <t>FCMB</t>
  </si>
  <si>
    <t>FIDELITYBK</t>
  </si>
  <si>
    <t>GUARANTY</t>
  </si>
  <si>
    <t>STANBIC</t>
  </si>
  <si>
    <t>STERLNBANK</t>
  </si>
  <si>
    <t>UBA</t>
  </si>
  <si>
    <t>UBN</t>
  </si>
  <si>
    <t>WEMABANK</t>
  </si>
  <si>
    <t>ZENITHBANK</t>
  </si>
  <si>
    <t>Breweries</t>
  </si>
  <si>
    <t>CHAMPION</t>
  </si>
  <si>
    <t>GUINNESS</t>
  </si>
  <si>
    <t>INTBREW</t>
  </si>
  <si>
    <t>NB</t>
  </si>
  <si>
    <t>Building Materials</t>
  </si>
  <si>
    <t>CCNN</t>
  </si>
  <si>
    <t>DANGCEM</t>
  </si>
  <si>
    <t>WAPCO</t>
  </si>
  <si>
    <t>Chemical &amp; Paints</t>
  </si>
  <si>
    <t>BERGER</t>
  </si>
  <si>
    <t>CAP</t>
  </si>
  <si>
    <t>Commercial Services</t>
  </si>
  <si>
    <t>REDSTAREX</t>
  </si>
  <si>
    <t>Conglomerates</t>
  </si>
  <si>
    <t>PZ</t>
  </si>
  <si>
    <t>TRANSCORP</t>
  </si>
  <si>
    <t>UACN</t>
  </si>
  <si>
    <t>UNILEVER</t>
  </si>
  <si>
    <t>Construction</t>
  </si>
  <si>
    <t>JBERGER</t>
  </si>
  <si>
    <t>Engineering Technology</t>
  </si>
  <si>
    <t>CUTIX</t>
  </si>
  <si>
    <t>Food/Beverages &amp; Tobacco</t>
  </si>
  <si>
    <t>CADBURY</t>
  </si>
  <si>
    <t>DANGFLOUR</t>
  </si>
  <si>
    <t>DANGSUGAR</t>
  </si>
  <si>
    <t>FLOURMILL</t>
  </si>
  <si>
    <t>HONYFLOUR</t>
  </si>
  <si>
    <t>NASCON</t>
  </si>
  <si>
    <t>NESTLE</t>
  </si>
  <si>
    <t>Health Care</t>
  </si>
  <si>
    <t>EKOCORP</t>
  </si>
  <si>
    <t>GLAXOSMITH</t>
  </si>
  <si>
    <t>MAYBAKER</t>
  </si>
  <si>
    <t>NEIMETH</t>
  </si>
  <si>
    <t>UNIONDAC</t>
  </si>
  <si>
    <t>Hotel &amp; Tourism</t>
  </si>
  <si>
    <t>IKEJAHOTEL</t>
  </si>
  <si>
    <t>Industrial/Domestic Products</t>
  </si>
  <si>
    <t>BOCGAS</t>
  </si>
  <si>
    <t>BETAGLAS</t>
  </si>
  <si>
    <t>VITAFOAM</t>
  </si>
  <si>
    <t>Insurance</t>
  </si>
  <si>
    <t>AIICO</t>
  </si>
  <si>
    <t>LASACO</t>
  </si>
  <si>
    <t>LAWUNION</t>
  </si>
  <si>
    <t>LINKASSURE</t>
  </si>
  <si>
    <t>MANSARD</t>
  </si>
  <si>
    <t>MBENEFIT</t>
  </si>
  <si>
    <t>NEM</t>
  </si>
  <si>
    <t>PRESTIGE</t>
  </si>
  <si>
    <t>REGALINS</t>
  </si>
  <si>
    <t>SOVRENINS</t>
  </si>
  <si>
    <t>WAPIC</t>
  </si>
  <si>
    <t>Petroleum(Marketing)</t>
  </si>
  <si>
    <t>CONOIL</t>
  </si>
  <si>
    <t>ETERNA</t>
  </si>
  <si>
    <t>FO</t>
  </si>
  <si>
    <t>MOBIL</t>
  </si>
  <si>
    <t>MRS</t>
  </si>
  <si>
    <t>OANDO</t>
  </si>
  <si>
    <t>SEPLAT</t>
  </si>
  <si>
    <t>TOTAL</t>
  </si>
  <si>
    <t>Printing &amp; Publishing</t>
  </si>
  <si>
    <t>LEARNAFRCA</t>
  </si>
  <si>
    <t>UPL</t>
  </si>
  <si>
    <t>Transportation</t>
  </si>
  <si>
    <t>CILEASING</t>
  </si>
  <si>
    <t>Hist. PE</t>
  </si>
  <si>
    <t>5 year Expected Return</t>
  </si>
  <si>
    <t>1 year</t>
  </si>
  <si>
    <t>5 Year expected Return</t>
  </si>
  <si>
    <t>BEST</t>
  </si>
  <si>
    <t>WORST</t>
  </si>
  <si>
    <t>HISTORICAL PERFORMANCE</t>
  </si>
  <si>
    <t>MARKET PERFORMANCE</t>
  </si>
  <si>
    <t>Discount to Hist. 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</si>
</sst>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9"/>
      <color theme="1"/>
      <name val="Franklin Gothic Book"/>
      <family val="2"/>
    </font>
    <font>
      <sz val="9"/>
      <color theme="1"/>
      <name val="Franklin Gothic Book"/>
      <family val="2"/>
    </font>
    <font>
      <b/>
      <sz val="9"/>
      <color theme="1"/>
      <name val="Franklin Gothic Book"/>
      <family val="2"/>
    </font>
    <font>
      <b/>
      <sz val="10"/>
      <color theme="0"/>
      <name val="Segoe UI"/>
      <family val="2"/>
    </font>
    <font>
      <b/>
      <sz val="9"/>
      <color theme="0"/>
      <name val="Segoe UI"/>
      <family val="2"/>
    </font>
    <font>
      <sz val="9"/>
      <color theme="0"/>
      <name val="Segoe UI"/>
      <family val="2"/>
    </font>
    <font>
      <b/>
      <sz val="11"/>
      <color theme="1"/>
      <name val="Segoe UI"/>
      <family val="2"/>
    </font>
    <font>
      <b/>
      <sz val="12"/>
      <color theme="0"/>
      <name val="Segoe UI"/>
      <family val="2"/>
    </font>
    <font>
      <b/>
      <sz val="9"/>
      <color theme="1"/>
      <name val="Segoe UI"/>
      <family val="2"/>
    </font>
    <font>
      <sz val="9"/>
      <color theme="1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rgb="FF21254B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0">
    <xf numFmtId="0" fontId="0" fillId="0" borderId="0" xfId="0"/>
    <xf numFmtId="43" fontId="0" fillId="0" borderId="0" xfId="1" applyFont="1"/>
    <xf numFmtId="10" fontId="8" fillId="0" borderId="5" xfId="2" applyNumberFormat="1" applyFont="1" applyFill="1" applyBorder="1" applyAlignment="1">
      <alignment horizontal="center"/>
    </xf>
    <xf numFmtId="0" fontId="0" fillId="0" borderId="0" xfId="0" applyBorder="1"/>
    <xf numFmtId="43" fontId="0" fillId="0" borderId="0" xfId="1" applyFont="1" applyBorder="1"/>
    <xf numFmtId="0" fontId="9" fillId="0" borderId="0" xfId="0" applyFont="1" applyProtection="1">
      <protection locked="0" hidden="1"/>
    </xf>
    <xf numFmtId="0" fontId="9" fillId="0" borderId="0" xfId="0" applyFont="1" applyProtection="1">
      <protection hidden="1"/>
    </xf>
    <xf numFmtId="9" fontId="9" fillId="0" borderId="0" xfId="2" applyFont="1" applyProtection="1">
      <protection locked="0" hidden="1"/>
    </xf>
    <xf numFmtId="9" fontId="9" fillId="0" borderId="0" xfId="2" applyFont="1" applyAlignment="1" applyProtection="1">
      <alignment horizontal="center"/>
      <protection locked="0" hidden="1"/>
    </xf>
    <xf numFmtId="0" fontId="9" fillId="6" borderId="13" xfId="0" applyFont="1" applyFill="1" applyBorder="1" applyAlignment="1" applyProtection="1">
      <alignment horizontal="center"/>
      <protection locked="0" hidden="1"/>
    </xf>
    <xf numFmtId="0" fontId="9" fillId="6" borderId="0" xfId="0" applyFont="1" applyFill="1" applyAlignment="1" applyProtection="1">
      <alignment horizontal="center"/>
      <protection locked="0" hidden="1"/>
    </xf>
    <xf numFmtId="9" fontId="9" fillId="6" borderId="0" xfId="2" applyFont="1" applyFill="1" applyAlignment="1" applyProtection="1">
      <alignment horizontal="center"/>
      <protection locked="0" hidden="1"/>
    </xf>
    <xf numFmtId="9" fontId="9" fillId="0" borderId="12" xfId="2" applyFont="1" applyBorder="1" applyAlignment="1" applyProtection="1">
      <alignment horizontal="center"/>
      <protection locked="0" hidden="1"/>
    </xf>
    <xf numFmtId="10" fontId="9" fillId="0" borderId="12" xfId="2" applyNumberFormat="1" applyFont="1" applyBorder="1" applyAlignment="1" applyProtection="1">
      <alignment horizontal="center"/>
      <protection locked="0" hidden="1"/>
    </xf>
    <xf numFmtId="0" fontId="9" fillId="0" borderId="2" xfId="0" applyFont="1" applyBorder="1" applyAlignment="1" applyProtection="1">
      <alignment horizontal="center"/>
      <protection locked="0" hidden="1"/>
    </xf>
    <xf numFmtId="9" fontId="9" fillId="0" borderId="2" xfId="2" applyFont="1" applyBorder="1" applyAlignment="1" applyProtection="1">
      <alignment horizontal="center"/>
      <protection locked="0" hidden="1"/>
    </xf>
    <xf numFmtId="9" fontId="9" fillId="0" borderId="13" xfId="2" applyFont="1" applyBorder="1" applyAlignment="1" applyProtection="1">
      <alignment horizontal="center"/>
      <protection locked="0" hidden="1"/>
    </xf>
    <xf numFmtId="10" fontId="9" fillId="0" borderId="13" xfId="2" applyNumberFormat="1" applyFont="1" applyBorder="1" applyAlignment="1" applyProtection="1">
      <alignment horizontal="center"/>
      <protection locked="0" hidden="1"/>
    </xf>
    <xf numFmtId="0" fontId="9" fillId="0" borderId="0" xfId="0" applyFont="1" applyAlignment="1" applyProtection="1">
      <alignment horizontal="center"/>
      <protection locked="0" hidden="1"/>
    </xf>
    <xf numFmtId="9" fontId="9" fillId="0" borderId="14" xfId="2" applyFont="1" applyBorder="1" applyAlignment="1" applyProtection="1">
      <alignment horizontal="center"/>
      <protection locked="0" hidden="1"/>
    </xf>
    <xf numFmtId="10" fontId="9" fillId="0" borderId="14" xfId="2" applyNumberFormat="1" applyFont="1" applyBorder="1" applyAlignment="1" applyProtection="1">
      <alignment horizontal="center"/>
      <protection locked="0" hidden="1"/>
    </xf>
    <xf numFmtId="0" fontId="9" fillId="0" borderId="10" xfId="0" applyFont="1" applyBorder="1" applyAlignment="1" applyProtection="1">
      <alignment horizontal="center"/>
      <protection locked="0" hidden="1"/>
    </xf>
    <xf numFmtId="9" fontId="9" fillId="0" borderId="10" xfId="2" applyFont="1" applyBorder="1" applyAlignment="1" applyProtection="1">
      <alignment horizontal="center"/>
      <protection locked="0" hidden="1"/>
    </xf>
    <xf numFmtId="43" fontId="9" fillId="0" borderId="12" xfId="1" applyFont="1" applyBorder="1" applyAlignment="1" applyProtection="1">
      <alignment horizontal="center"/>
      <protection locked="0" hidden="1"/>
    </xf>
    <xf numFmtId="43" fontId="9" fillId="0" borderId="13" xfId="1" applyFont="1" applyBorder="1" applyAlignment="1" applyProtection="1">
      <alignment horizontal="center"/>
      <protection locked="0" hidden="1"/>
    </xf>
    <xf numFmtId="43" fontId="9" fillId="0" borderId="14" xfId="1" applyFont="1" applyBorder="1" applyAlignment="1" applyProtection="1">
      <alignment horizontal="center"/>
      <protection locked="0" hidden="1"/>
    </xf>
    <xf numFmtId="9" fontId="9" fillId="0" borderId="0" xfId="2" applyFont="1" applyProtection="1">
      <protection hidden="1"/>
    </xf>
    <xf numFmtId="10" fontId="9" fillId="0" borderId="0" xfId="2" applyNumberFormat="1" applyFont="1" applyBorder="1" applyProtection="1">
      <protection locked="0" hidden="1"/>
    </xf>
    <xf numFmtId="0" fontId="0" fillId="0" borderId="0" xfId="0" applyProtection="1">
      <protection hidden="1"/>
    </xf>
    <xf numFmtId="43" fontId="0" fillId="0" borderId="0" xfId="1" applyFont="1" applyProtection="1">
      <protection hidden="1"/>
    </xf>
    <xf numFmtId="0" fontId="3" fillId="2" borderId="0" xfId="0" applyFont="1" applyFill="1" applyProtection="1">
      <protection hidden="1"/>
    </xf>
    <xf numFmtId="43" fontId="4" fillId="2" borderId="0" xfId="1" applyFont="1" applyFill="1" applyProtection="1">
      <protection hidden="1"/>
    </xf>
    <xf numFmtId="14" fontId="4" fillId="2" borderId="0" xfId="1" applyNumberFormat="1" applyFont="1" applyFill="1" applyProtection="1">
      <protection hidden="1"/>
    </xf>
    <xf numFmtId="0" fontId="5" fillId="3" borderId="0" xfId="0" applyFont="1" applyFill="1" applyProtection="1">
      <protection hidden="1"/>
    </xf>
    <xf numFmtId="10" fontId="8" fillId="0" borderId="5" xfId="2" applyNumberFormat="1" applyFont="1" applyBorder="1" applyAlignment="1" applyProtection="1">
      <alignment horizontal="center"/>
      <protection hidden="1"/>
    </xf>
    <xf numFmtId="10" fontId="2" fillId="0" borderId="5" xfId="2" applyNumberFormat="1" applyFont="1" applyBorder="1" applyAlignment="1" applyProtection="1">
      <alignment horizontal="center"/>
      <protection hidden="1"/>
    </xf>
    <xf numFmtId="43" fontId="8" fillId="0" borderId="6" xfId="1" applyFont="1" applyBorder="1" applyAlignment="1" applyProtection="1">
      <alignment horizontal="center"/>
      <protection hidden="1"/>
    </xf>
    <xf numFmtId="43" fontId="8" fillId="0" borderId="4" xfId="1" applyFont="1" applyBorder="1" applyAlignment="1" applyProtection="1">
      <alignment horizontal="center"/>
      <protection hidden="1"/>
    </xf>
    <xf numFmtId="10" fontId="8" fillId="0" borderId="5" xfId="2" applyNumberFormat="1" applyFont="1" applyFill="1" applyBorder="1" applyAlignment="1" applyProtection="1">
      <alignment horizontal="center"/>
      <protection hidden="1"/>
    </xf>
    <xf numFmtId="10" fontId="8" fillId="0" borderId="6" xfId="2" applyNumberFormat="1" applyFont="1" applyBorder="1" applyAlignment="1" applyProtection="1">
      <alignment horizontal="center"/>
      <protection hidden="1"/>
    </xf>
    <xf numFmtId="10" fontId="8" fillId="0" borderId="4" xfId="2" applyNumberFormat="1" applyFont="1" applyBorder="1" applyAlignment="1" applyProtection="1">
      <protection hidden="1"/>
    </xf>
    <xf numFmtId="10" fontId="8" fillId="0" borderId="5" xfId="2" applyNumberFormat="1" applyFont="1" applyBorder="1" applyAlignment="1" applyProtection="1">
      <protection hidden="1"/>
    </xf>
    <xf numFmtId="0" fontId="7" fillId="3" borderId="0" xfId="0" applyFont="1" applyFill="1" applyAlignment="1" applyProtection="1">
      <alignment horizontal="left" vertical="top"/>
      <protection hidden="1"/>
    </xf>
    <xf numFmtId="10" fontId="8" fillId="0" borderId="4" xfId="2" applyNumberFormat="1" applyFont="1" applyBorder="1" applyAlignment="1" applyProtection="1">
      <alignment horizontal="center"/>
      <protection hidden="1"/>
    </xf>
    <xf numFmtId="0" fontId="4" fillId="5" borderId="0" xfId="0" applyFont="1" applyFill="1" applyProtection="1">
      <protection hidden="1"/>
    </xf>
    <xf numFmtId="43" fontId="9" fillId="0" borderId="1" xfId="1" applyFont="1" applyBorder="1" applyProtection="1">
      <protection hidden="1"/>
    </xf>
    <xf numFmtId="10" fontId="9" fillId="0" borderId="2" xfId="2" applyNumberFormat="1" applyFont="1" applyBorder="1" applyProtection="1">
      <protection hidden="1"/>
    </xf>
    <xf numFmtId="10" fontId="0" fillId="0" borderId="2" xfId="2" applyNumberFormat="1" applyFont="1" applyBorder="1" applyProtection="1">
      <protection hidden="1"/>
    </xf>
    <xf numFmtId="10" fontId="9" fillId="0" borderId="3" xfId="2" applyNumberFormat="1" applyFont="1" applyBorder="1" applyProtection="1">
      <protection hidden="1"/>
    </xf>
    <xf numFmtId="43" fontId="9" fillId="0" borderId="7" xfId="1" applyFont="1" applyBorder="1" applyProtection="1">
      <protection hidden="1"/>
    </xf>
    <xf numFmtId="0" fontId="0" fillId="0" borderId="0" xfId="0" applyBorder="1" applyProtection="1">
      <protection hidden="1"/>
    </xf>
    <xf numFmtId="10" fontId="9" fillId="0" borderId="0" xfId="2" applyNumberFormat="1" applyFont="1" applyBorder="1" applyProtection="1">
      <protection hidden="1"/>
    </xf>
    <xf numFmtId="10" fontId="9" fillId="0" borderId="8" xfId="2" applyNumberFormat="1" applyFont="1" applyBorder="1" applyProtection="1">
      <protection hidden="1"/>
    </xf>
    <xf numFmtId="10" fontId="8" fillId="0" borderId="1" xfId="2" applyNumberFormat="1" applyFont="1" applyBorder="1" applyAlignment="1" applyProtection="1">
      <protection hidden="1"/>
    </xf>
    <xf numFmtId="10" fontId="8" fillId="0" borderId="3" xfId="2" applyNumberFormat="1" applyFont="1" applyBorder="1" applyAlignment="1" applyProtection="1">
      <protection hidden="1"/>
    </xf>
    <xf numFmtId="43" fontId="9" fillId="0" borderId="7" xfId="1" applyFont="1" applyBorder="1" applyAlignment="1" applyProtection="1">
      <alignment horizontal="right"/>
      <protection hidden="1"/>
    </xf>
    <xf numFmtId="10" fontId="0" fillId="0" borderId="0" xfId="2" applyNumberFormat="1" applyFont="1" applyBorder="1" applyProtection="1">
      <protection hidden="1"/>
    </xf>
    <xf numFmtId="43" fontId="9" fillId="0" borderId="0" xfId="1" applyFont="1" applyBorder="1" applyProtection="1">
      <protection hidden="1"/>
    </xf>
    <xf numFmtId="10" fontId="8" fillId="0" borderId="7" xfId="2" applyNumberFormat="1" applyFont="1" applyBorder="1" applyAlignment="1" applyProtection="1">
      <protection hidden="1"/>
    </xf>
    <xf numFmtId="10" fontId="8" fillId="0" borderId="8" xfId="2" applyNumberFormat="1" applyFont="1" applyBorder="1" applyAlignment="1" applyProtection="1">
      <protection hidden="1"/>
    </xf>
    <xf numFmtId="43" fontId="9" fillId="0" borderId="9" xfId="1" applyFont="1" applyBorder="1" applyAlignment="1" applyProtection="1">
      <alignment horizontal="right"/>
      <protection hidden="1"/>
    </xf>
    <xf numFmtId="10" fontId="9" fillId="0" borderId="10" xfId="2" applyNumberFormat="1" applyFont="1" applyBorder="1" applyProtection="1">
      <protection hidden="1"/>
    </xf>
    <xf numFmtId="10" fontId="9" fillId="0" borderId="11" xfId="2" applyNumberFormat="1" applyFont="1" applyBorder="1" applyProtection="1">
      <protection hidden="1"/>
    </xf>
    <xf numFmtId="43" fontId="9" fillId="0" borderId="9" xfId="1" applyFont="1" applyBorder="1" applyProtection="1">
      <protection hidden="1"/>
    </xf>
    <xf numFmtId="10" fontId="0" fillId="0" borderId="10" xfId="2" applyNumberFormat="1" applyFont="1" applyBorder="1" applyProtection="1">
      <protection hidden="1"/>
    </xf>
    <xf numFmtId="43" fontId="9" fillId="0" borderId="10" xfId="1" applyFont="1" applyBorder="1" applyProtection="1">
      <protection hidden="1"/>
    </xf>
    <xf numFmtId="10" fontId="8" fillId="0" borderId="9" xfId="2" applyNumberFormat="1" applyFont="1" applyBorder="1" applyAlignment="1" applyProtection="1">
      <protection hidden="1"/>
    </xf>
    <xf numFmtId="10" fontId="8" fillId="0" borderId="11" xfId="2" applyNumberFormat="1" applyFont="1" applyBorder="1" applyAlignment="1" applyProtection="1">
      <protection hidden="1"/>
    </xf>
    <xf numFmtId="0" fontId="8" fillId="0" borderId="4" xfId="0" applyFont="1" applyBorder="1" applyAlignment="1" applyProtection="1">
      <alignment horizontal="center"/>
      <protection locked="0" hidden="1"/>
    </xf>
    <xf numFmtId="0" fontId="8" fillId="0" borderId="5" xfId="0" applyFont="1" applyBorder="1" applyAlignment="1" applyProtection="1">
      <alignment horizontal="center"/>
      <protection locked="0" hidden="1"/>
    </xf>
    <xf numFmtId="0" fontId="8" fillId="0" borderId="6" xfId="0" applyFont="1" applyBorder="1" applyAlignment="1" applyProtection="1">
      <alignment horizontal="center"/>
      <protection locked="0" hidden="1"/>
    </xf>
    <xf numFmtId="9" fontId="8" fillId="0" borderId="4" xfId="2" applyFont="1" applyBorder="1" applyAlignment="1" applyProtection="1">
      <alignment horizontal="center"/>
      <protection locked="0" hidden="1"/>
    </xf>
    <xf numFmtId="9" fontId="8" fillId="0" borderId="5" xfId="2" applyFont="1" applyBorder="1" applyAlignment="1" applyProtection="1">
      <alignment horizontal="center"/>
      <protection locked="0" hidden="1"/>
    </xf>
    <xf numFmtId="9" fontId="8" fillId="0" borderId="6" xfId="2" applyFont="1" applyBorder="1" applyAlignment="1" applyProtection="1">
      <alignment horizontal="center"/>
      <protection locked="0" hidden="1"/>
    </xf>
    <xf numFmtId="43" fontId="6" fillId="4" borderId="1" xfId="1" applyFont="1" applyFill="1" applyBorder="1" applyAlignment="1" applyProtection="1">
      <alignment horizontal="center"/>
      <protection hidden="1"/>
    </xf>
    <xf numFmtId="43" fontId="6" fillId="4" borderId="2" xfId="1" applyFont="1" applyFill="1" applyBorder="1" applyAlignment="1" applyProtection="1">
      <alignment horizontal="center"/>
      <protection hidden="1"/>
    </xf>
    <xf numFmtId="43" fontId="6" fillId="4" borderId="3" xfId="1" applyFont="1" applyFill="1" applyBorder="1" applyAlignment="1" applyProtection="1">
      <alignment horizontal="center"/>
      <protection hidden="1"/>
    </xf>
    <xf numFmtId="43" fontId="6" fillId="4" borderId="4" xfId="1" applyFont="1" applyFill="1" applyBorder="1" applyAlignment="1" applyProtection="1">
      <alignment horizontal="center"/>
      <protection hidden="1"/>
    </xf>
    <xf numFmtId="43" fontId="6" fillId="4" borderId="5" xfId="1" applyFont="1" applyFill="1" applyBorder="1" applyAlignment="1" applyProtection="1">
      <alignment horizontal="center"/>
      <protection hidden="1"/>
    </xf>
    <xf numFmtId="43" fontId="6" fillId="4" borderId="6" xfId="1" applyFont="1" applyFill="1" applyBorder="1" applyAlignment="1" applyProtection="1">
      <alignment horizontal="center"/>
      <protection hidden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trlProps/ctrlProp1.xml><?xml version="1.0" encoding="utf-8"?>
<formControlPr xmlns="http://schemas.microsoft.com/office/spreadsheetml/2009/9/main" objectType="Drop" dropStyle="combo" dx="22" fmlaLink="$B$1" fmlaRange="$P$2:$P$3" noThreeD="1" sel="1" val="0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0</xdr:row>
          <xdr:rowOff>0</xdr:rowOff>
        </xdr:from>
        <xdr:to>
          <xdr:col>2</xdr:col>
          <xdr:colOff>9525</xdr:colOff>
          <xdr:row>0</xdr:row>
          <xdr:rowOff>161925</xdr:rowOff>
        </xdr:to>
        <xdr:sp macro="" textlink="">
          <xdr:nvSpPr>
            <xdr:cNvPr id="2049" name="Drop Dow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209550</xdr:colOff>
      <xdr:row>0</xdr:row>
      <xdr:rowOff>209550</xdr:rowOff>
    </xdr:from>
    <xdr:to>
      <xdr:col>13</xdr:col>
      <xdr:colOff>1580474</xdr:colOff>
      <xdr:row>0</xdr:row>
      <xdr:rowOff>1129474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209550"/>
          <a:ext cx="1370924" cy="919924"/>
        </a:xfrm>
        <a:prstGeom prst="rect">
          <a:avLst/>
        </a:prstGeom>
      </xdr:spPr>
    </xdr:pic>
    <xdr:clientData/>
  </xdr:twoCellAnchor>
  <xdr:oneCellAnchor>
    <xdr:from>
      <xdr:col>16</xdr:col>
      <xdr:colOff>47625</xdr:colOff>
      <xdr:row>0</xdr:row>
      <xdr:rowOff>323850</xdr:rowOff>
    </xdr:from>
    <xdr:ext cx="5983048" cy="774636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048000" y="323850"/>
          <a:ext cx="5983048" cy="77463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4000" b="1" cap="none" spc="0">
              <a:ln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Segoe UI" panose="020B0502040204020203" pitchFamily="34" charset="0"/>
              <a:cs typeface="Segoe UI" panose="020B0502040204020203" pitchFamily="34" charset="0"/>
            </a:rPr>
            <a:t>DAILY MARKET REPORT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vilion/Desktop/Website/Data%20Portal/EUA%20VALUATION%20SHEE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vilion/Desktop/Work/EUA/EUA/Company/Price%20List/EUA%20Daily%20Market%20Report%20March%2025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ket Indices"/>
      <sheetName val="Valuation Sheet"/>
      <sheetName val="Business Score"/>
      <sheetName val="Price List"/>
      <sheetName val="Bond Yield Data"/>
      <sheetName val="Sheet1"/>
    </sheetNames>
    <sheetDataSet>
      <sheetData sheetId="0"/>
      <sheetData sheetId="1">
        <row r="1">
          <cell r="B1" t="str">
            <v>EUA VALUATION REPORT</v>
          </cell>
        </row>
        <row r="2">
          <cell r="B2" t="str">
            <v xml:space="preserve"> </v>
          </cell>
          <cell r="C2" t="str">
            <v>Adjusted EPS</v>
          </cell>
          <cell r="D2" t="str">
            <v>Adjusted Book Value</v>
          </cell>
          <cell r="E2" t="str">
            <v>Future Value</v>
          </cell>
          <cell r="F2" t="str">
            <v>5 year Fair  Value</v>
          </cell>
          <cell r="G2" t="str">
            <v>Mispricing</v>
          </cell>
          <cell r="H2" t="str">
            <v>Current Price</v>
          </cell>
          <cell r="I2" t="str">
            <v>Opinion Of Value</v>
          </cell>
          <cell r="J2" t="str">
            <v>CAPE Ratio</v>
          </cell>
          <cell r="K2" t="str">
            <v>Ideal PB</v>
          </cell>
          <cell r="L2" t="str">
            <v>Ideal PE</v>
          </cell>
          <cell r="M2" t="str">
            <v>Forward PE</v>
          </cell>
          <cell r="N2" t="str">
            <v>3 months</v>
          </cell>
          <cell r="P2" t="str">
            <v>6 months</v>
          </cell>
          <cell r="R2" t="str">
            <v xml:space="preserve">1 year </v>
          </cell>
          <cell r="T2" t="str">
            <v>2 Years</v>
          </cell>
          <cell r="V2" t="str">
            <v>5 Year</v>
          </cell>
        </row>
        <row r="3">
          <cell r="B3" t="str">
            <v>Agriculture</v>
          </cell>
          <cell r="N3" t="str">
            <v>Upside</v>
          </cell>
          <cell r="O3" t="str">
            <v>Exit Price</v>
          </cell>
          <cell r="P3" t="str">
            <v>Upside</v>
          </cell>
          <cell r="Q3" t="str">
            <v>Exit Price</v>
          </cell>
          <cell r="R3" t="str">
            <v>Upside</v>
          </cell>
          <cell r="S3" t="str">
            <v>Exit Price</v>
          </cell>
          <cell r="T3" t="str">
            <v>Upside</v>
          </cell>
          <cell r="U3" t="str">
            <v>Exit Price</v>
          </cell>
          <cell r="V3" t="str">
            <v>Upside</v>
          </cell>
          <cell r="W3" t="str">
            <v>Exit Price</v>
          </cell>
        </row>
        <row r="4">
          <cell r="B4" t="str">
            <v>FTNCOCOA</v>
          </cell>
          <cell r="C4">
            <v>-0.32996561779011563</v>
          </cell>
          <cell r="D4">
            <v>0.14380301363636361</v>
          </cell>
          <cell r="E4">
            <v>-1.5060250753142146</v>
          </cell>
          <cell r="F4">
            <v>-0.81708463396921815</v>
          </cell>
          <cell r="G4">
            <v>-1.0170846339692181</v>
          </cell>
          <cell r="H4">
            <v>0.2</v>
          </cell>
          <cell r="I4" t="str">
            <v>OVERPRICED</v>
          </cell>
          <cell r="J4">
            <v>-0.60612375719465383</v>
          </cell>
          <cell r="K4">
            <v>-5.6819715617044704</v>
          </cell>
          <cell r="L4">
            <v>2.476272041437205</v>
          </cell>
          <cell r="M4">
            <v>4.5641878853940661</v>
          </cell>
          <cell r="N4">
            <v>0</v>
          </cell>
          <cell r="O4">
            <v>0.2</v>
          </cell>
          <cell r="P4">
            <v>0</v>
          </cell>
          <cell r="Q4">
            <v>0.2</v>
          </cell>
          <cell r="R4">
            <v>0</v>
          </cell>
          <cell r="S4">
            <v>0.2</v>
          </cell>
          <cell r="T4">
            <v>0</v>
          </cell>
          <cell r="U4">
            <v>0.2</v>
          </cell>
          <cell r="V4">
            <v>0</v>
          </cell>
          <cell r="W4">
            <v>0.2</v>
          </cell>
        </row>
        <row r="5">
          <cell r="B5" t="str">
            <v>LIVESTOCK</v>
          </cell>
          <cell r="C5">
            <v>-3.543455620667376E-2</v>
          </cell>
          <cell r="D5">
            <v>0.32891818666666667</v>
          </cell>
          <cell r="E5">
            <v>0.15174540563329786</v>
          </cell>
          <cell r="F5">
            <v>8.2328535726754012E-2</v>
          </cell>
          <cell r="G5">
            <v>-0.1649665805418068</v>
          </cell>
          <cell r="H5" t="str">
            <v>0.47</v>
          </cell>
          <cell r="I5" t="str">
            <v>OVERPRICED</v>
          </cell>
          <cell r="J5">
            <v>-13.263888427406915</v>
          </cell>
          <cell r="K5">
            <v>0.25030095344100772</v>
          </cell>
          <cell r="L5">
            <v>-2.3233968346201053</v>
          </cell>
          <cell r="M5">
            <v>-4.2824130418971658</v>
          </cell>
          <cell r="N5">
            <v>-3.3856871741138495E-2</v>
          </cell>
          <cell r="O5">
            <v>0.4540872702816649</v>
          </cell>
          <cell r="P5">
            <v>-6.77137434822771E-2</v>
          </cell>
          <cell r="Q5">
            <v>0.43817454056332972</v>
          </cell>
          <cell r="R5">
            <v>-0.13542748696455409</v>
          </cell>
          <cell r="S5">
            <v>0.40634908112665957</v>
          </cell>
          <cell r="T5">
            <v>-0.27085497392910818</v>
          </cell>
          <cell r="U5">
            <v>0.34269816225331912</v>
          </cell>
          <cell r="V5">
            <v>-0.67713743482277056</v>
          </cell>
          <cell r="W5">
            <v>0.15174540563329786</v>
          </cell>
        </row>
        <row r="6">
          <cell r="B6" t="str">
            <v>OKOMUOIL</v>
          </cell>
          <cell r="C6">
            <v>6.6974646533989937</v>
          </cell>
          <cell r="D6">
            <v>20.734772515226808</v>
          </cell>
          <cell r="E6">
            <v>54.222095782221778</v>
          </cell>
          <cell r="F6">
            <v>29.417864291547101</v>
          </cell>
          <cell r="G6">
            <v>-0.10510366357565451</v>
          </cell>
          <cell r="H6" t="str">
            <v>62.00</v>
          </cell>
          <cell r="I6" t="str">
            <v>OVERPRICED</v>
          </cell>
          <cell r="J6">
            <v>9.2572343727913093</v>
          </cell>
          <cell r="K6">
            <v>1.4187695702927905</v>
          </cell>
          <cell r="L6">
            <v>4.392388136997095</v>
          </cell>
          <cell r="M6">
            <v>8.0959136909671958</v>
          </cell>
          <cell r="N6">
            <v>-6.2725034014340375E-3</v>
          </cell>
          <cell r="O6">
            <v>61.611104789111089</v>
          </cell>
          <cell r="P6">
            <v>-1.2545006802868075E-2</v>
          </cell>
          <cell r="Q6">
            <v>61.222209578222177</v>
          </cell>
          <cell r="R6">
            <v>-2.509001360573615E-2</v>
          </cell>
          <cell r="S6">
            <v>60.444419156444361</v>
          </cell>
          <cell r="T6">
            <v>-5.0180027211472411E-2</v>
          </cell>
          <cell r="U6">
            <v>58.888838312888709</v>
          </cell>
          <cell r="V6">
            <v>-0.12545006802868097</v>
          </cell>
          <cell r="W6">
            <v>54.222095782221778</v>
          </cell>
        </row>
        <row r="7">
          <cell r="B7" t="str">
            <v>PRESCO</v>
          </cell>
          <cell r="C7">
            <v>15.200519085959144</v>
          </cell>
          <cell r="D7">
            <v>53.104555100000006</v>
          </cell>
          <cell r="E7">
            <v>129.10715052979572</v>
          </cell>
          <cell r="F7">
            <v>70.046289774715277</v>
          </cell>
          <cell r="G7">
            <v>6.9408806825827979E-2</v>
          </cell>
          <cell r="H7" t="str">
            <v>52.00</v>
          </cell>
          <cell r="I7" t="str">
            <v>UNDERPRICED</v>
          </cell>
          <cell r="J7">
            <v>3.4209358052800227</v>
          </cell>
          <cell r="K7">
            <v>1.3190260165594583</v>
          </cell>
          <cell r="L7">
            <v>4.6081511676412195</v>
          </cell>
          <cell r="M7">
            <v>8.4936014224049199</v>
          </cell>
          <cell r="N7">
            <v>7.4141490894034323E-2</v>
          </cell>
          <cell r="O7">
            <v>55.855357526489783</v>
          </cell>
          <cell r="P7">
            <v>0.14828298178806865</v>
          </cell>
          <cell r="Q7">
            <v>59.710715052979566</v>
          </cell>
          <cell r="R7">
            <v>0.29656596357613707</v>
          </cell>
          <cell r="S7">
            <v>67.421430105959132</v>
          </cell>
          <cell r="T7">
            <v>0.59313192715227481</v>
          </cell>
          <cell r="U7">
            <v>82.842860211918293</v>
          </cell>
          <cell r="V7">
            <v>1.4828298178806869</v>
          </cell>
          <cell r="W7">
            <v>129.10715052979572</v>
          </cell>
        </row>
        <row r="8">
          <cell r="B8" t="str">
            <v>Airline Services</v>
          </cell>
          <cell r="P8">
            <v>0</v>
          </cell>
        </row>
        <row r="9">
          <cell r="B9" t="str">
            <v>AIRSERVICE</v>
          </cell>
          <cell r="C9">
            <v>1.157285284874787</v>
          </cell>
          <cell r="D9">
            <v>5.1724348738170356</v>
          </cell>
          <cell r="E9">
            <v>10.958861298190971</v>
          </cell>
          <cell r="F9">
            <v>5.9456627378422544</v>
          </cell>
          <cell r="G9">
            <v>0</v>
          </cell>
          <cell r="H9" t="str">
            <v>DELISTED</v>
          </cell>
          <cell r="I9" t="str">
            <v>FAIRLY PRICED</v>
          </cell>
          <cell r="J9" t="e">
            <v>#VALUE!</v>
          </cell>
          <cell r="K9">
            <v>1.1494901111156204</v>
          </cell>
          <cell r="L9">
            <v>5.1375946929849263</v>
          </cell>
          <cell r="M9">
            <v>9.4694553204974614</v>
          </cell>
          <cell r="N9" t="e">
            <v>#VALUE!</v>
          </cell>
          <cell r="O9" t="e">
            <v>#VALUE!</v>
          </cell>
          <cell r="P9" t="e">
            <v>#VALUE!</v>
          </cell>
          <cell r="Q9" t="e">
            <v>#VALUE!</v>
          </cell>
          <cell r="R9" t="e">
            <v>#VALUE!</v>
          </cell>
          <cell r="S9" t="e">
            <v>#VALUE!</v>
          </cell>
          <cell r="T9" t="e">
            <v>#VALUE!</v>
          </cell>
          <cell r="U9" t="e">
            <v>#VALUE!</v>
          </cell>
          <cell r="V9" t="e">
            <v>#VALUE!</v>
          </cell>
          <cell r="W9">
            <v>10.958861298190971</v>
          </cell>
        </row>
        <row r="10">
          <cell r="B10" t="str">
            <v>NAHCO</v>
          </cell>
          <cell r="C10">
            <v>0.47921454728006996</v>
          </cell>
          <cell r="D10">
            <v>2.6154153086419756</v>
          </cell>
          <cell r="E10">
            <v>5.0114880450423254</v>
          </cell>
          <cell r="F10">
            <v>2.7189519896076009</v>
          </cell>
          <cell r="G10">
            <v>-3.0065500649524957E-2</v>
          </cell>
          <cell r="H10" t="str">
            <v>3.20</v>
          </cell>
          <cell r="I10" t="str">
            <v>FAIRLY PRICED</v>
          </cell>
          <cell r="J10">
            <v>6.6775936126367359</v>
          </cell>
          <cell r="K10">
            <v>1.0395870899063391</v>
          </cell>
          <cell r="L10">
            <v>5.673767637146768</v>
          </cell>
          <cell r="M10">
            <v>10.457712674806247</v>
          </cell>
          <cell r="N10">
            <v>2.8304500703786317E-2</v>
          </cell>
          <cell r="O10">
            <v>3.2905744022521164</v>
          </cell>
          <cell r="P10">
            <v>5.6609001407572634E-2</v>
          </cell>
          <cell r="Q10">
            <v>3.3811488045042326</v>
          </cell>
          <cell r="R10">
            <v>0.11321800281514527</v>
          </cell>
          <cell r="S10">
            <v>3.562297609008465</v>
          </cell>
          <cell r="T10">
            <v>0.22643600563029054</v>
          </cell>
          <cell r="U10">
            <v>3.9245952180169299</v>
          </cell>
          <cell r="V10">
            <v>0.56609001407572657</v>
          </cell>
          <cell r="W10">
            <v>5.0114880450423254</v>
          </cell>
        </row>
        <row r="11">
          <cell r="B11" t="str">
            <v>Banking</v>
          </cell>
        </row>
        <row r="12">
          <cell r="B12" t="str">
            <v>ACCESS</v>
          </cell>
          <cell r="C12">
            <v>2.8073081140410721</v>
          </cell>
          <cell r="D12">
            <v>10.864561084669482</v>
          </cell>
          <cell r="E12">
            <v>24.901101654874843</v>
          </cell>
          <cell r="F12">
            <v>13.509939419075531</v>
          </cell>
          <cell r="G12">
            <v>0.20939210360834942</v>
          </cell>
          <cell r="H12" t="str">
            <v>6.60</v>
          </cell>
          <cell r="I12" t="str">
            <v>UNDERPRICED</v>
          </cell>
          <cell r="J12">
            <v>2.3510066340738822</v>
          </cell>
          <cell r="K12">
            <v>1.2434869033171372</v>
          </cell>
          <cell r="L12">
            <v>4.812417757603459</v>
          </cell>
          <cell r="M12">
            <v>8.8700992706604378</v>
          </cell>
          <cell r="N12">
            <v>0.13864470950662766</v>
          </cell>
          <cell r="O12">
            <v>7.5150550827437419</v>
          </cell>
          <cell r="P12">
            <v>0.27728941901325532</v>
          </cell>
          <cell r="Q12">
            <v>8.4301101654874842</v>
          </cell>
          <cell r="R12">
            <v>0.55457883802651065</v>
          </cell>
          <cell r="S12">
            <v>10.26022033097497</v>
          </cell>
          <cell r="T12">
            <v>1.1091576760530213</v>
          </cell>
          <cell r="U12">
            <v>13.920440661949939</v>
          </cell>
          <cell r="V12">
            <v>2.7728941901325523</v>
          </cell>
          <cell r="W12">
            <v>24.901101654874843</v>
          </cell>
        </row>
        <row r="13">
          <cell r="B13" t="str">
            <v>ETI</v>
          </cell>
          <cell r="C13">
            <v>2.0399064983568334</v>
          </cell>
          <cell r="D13">
            <v>13.345592943792964</v>
          </cell>
          <cell r="E13">
            <v>23.54512543557713</v>
          </cell>
          <cell r="F13">
            <v>12.77426286828193</v>
          </cell>
          <cell r="G13">
            <v>5.5485257365638585E-2</v>
          </cell>
          <cell r="H13" t="str">
            <v>10.00</v>
          </cell>
          <cell r="I13" t="str">
            <v>UNDERPRICED</v>
          </cell>
          <cell r="J13">
            <v>4.9021854717630964</v>
          </cell>
          <cell r="K13">
            <v>0.95718960724208513</v>
          </cell>
          <cell r="L13">
            <v>6.2621805845374467</v>
          </cell>
          <cell r="M13">
            <v>11.542257184112596</v>
          </cell>
          <cell r="N13">
            <v>6.7725627177885661E-2</v>
          </cell>
          <cell r="O13">
            <v>10.677256271778857</v>
          </cell>
          <cell r="P13">
            <v>0.13545125435577132</v>
          </cell>
          <cell r="Q13">
            <v>11.354512543557714</v>
          </cell>
          <cell r="R13">
            <v>0.27090250871154264</v>
          </cell>
          <cell r="S13">
            <v>12.709025087115426</v>
          </cell>
          <cell r="T13">
            <v>0.54180501742308529</v>
          </cell>
          <cell r="U13">
            <v>15.418050174230853</v>
          </cell>
          <cell r="V13">
            <v>1.3545125435577132</v>
          </cell>
          <cell r="W13">
            <v>23.54512543557713</v>
          </cell>
        </row>
        <row r="14">
          <cell r="B14" t="str">
            <v>FBNH</v>
          </cell>
          <cell r="C14">
            <v>1.7087736427240814</v>
          </cell>
          <cell r="D14">
            <v>9.9034398328690809</v>
          </cell>
          <cell r="E14">
            <v>18.447308046489489</v>
          </cell>
          <cell r="F14">
            <v>10.008473424480313</v>
          </cell>
          <cell r="G14">
            <v>0.11772931506286706</v>
          </cell>
          <cell r="H14" t="str">
            <v>6.30</v>
          </cell>
          <cell r="I14" t="str">
            <v>UNDERPRICED</v>
          </cell>
          <cell r="J14">
            <v>3.6868546204614367</v>
          </cell>
          <cell r="K14">
            <v>1.0106057686403698</v>
          </cell>
          <cell r="L14">
            <v>5.8571089664778953</v>
          </cell>
          <cell r="M14">
            <v>10.795641731154797</v>
          </cell>
          <cell r="N14">
            <v>9.6407206718170491E-2</v>
          </cell>
          <cell r="O14">
            <v>6.9073654023244737</v>
          </cell>
          <cell r="P14">
            <v>0.1928144134363412</v>
          </cell>
          <cell r="Q14">
            <v>7.5147308046489494</v>
          </cell>
          <cell r="R14">
            <v>0.38562882687268218</v>
          </cell>
          <cell r="S14">
            <v>8.7294616092978981</v>
          </cell>
          <cell r="T14">
            <v>0.77125765374536437</v>
          </cell>
          <cell r="U14">
            <v>11.158923218595795</v>
          </cell>
          <cell r="V14">
            <v>1.9281441343634111</v>
          </cell>
          <cell r="W14">
            <v>18.447308046489489</v>
          </cell>
        </row>
        <row r="15">
          <cell r="B15" t="str">
            <v>FCMB</v>
          </cell>
          <cell r="C15">
            <v>0.74316599165087716</v>
          </cell>
          <cell r="D15">
            <v>6.3595247464646461</v>
          </cell>
          <cell r="E15">
            <v>10.075354704719032</v>
          </cell>
          <cell r="F15">
            <v>5.4663216741579106</v>
          </cell>
          <cell r="G15">
            <v>0.48329020926973881</v>
          </cell>
          <cell r="H15" t="str">
            <v>1.60</v>
          </cell>
          <cell r="I15" t="str">
            <v>UNDERPRICED</v>
          </cell>
          <cell r="J15">
            <v>2.1529510472428135</v>
          </cell>
          <cell r="K15">
            <v>0.85954877008643138</v>
          </cell>
          <cell r="L15">
            <v>7.3554518580902268</v>
          </cell>
          <cell r="M15">
            <v>13.557340914292281</v>
          </cell>
          <cell r="N15">
            <v>0.26485483452246972</v>
          </cell>
          <cell r="O15">
            <v>2.0237677352359515</v>
          </cell>
          <cell r="P15">
            <v>0.52970966904493966</v>
          </cell>
          <cell r="Q15">
            <v>2.4475354704719035</v>
          </cell>
          <cell r="R15">
            <v>1.0594193380898789</v>
          </cell>
          <cell r="S15">
            <v>3.2950709409438064</v>
          </cell>
          <cell r="T15">
            <v>2.1188386761797582</v>
          </cell>
          <cell r="U15">
            <v>4.9901418818876131</v>
          </cell>
          <cell r="V15">
            <v>5.2970966904493952</v>
          </cell>
          <cell r="W15">
            <v>10.075354704719032</v>
          </cell>
        </row>
        <row r="16">
          <cell r="B16" t="str">
            <v>FIDELITYBK</v>
          </cell>
          <cell r="C16">
            <v>0.68564039263203647</v>
          </cell>
          <cell r="D16">
            <v>4.4963313772868485</v>
          </cell>
          <cell r="E16">
            <v>7.9245333404470308</v>
          </cell>
          <cell r="F16">
            <v>4.2994067827888536</v>
          </cell>
          <cell r="G16">
            <v>0.3243179003401041</v>
          </cell>
          <cell r="H16" t="str">
            <v>1.64</v>
          </cell>
          <cell r="I16" t="str">
            <v>UNDERPRICED</v>
          </cell>
          <cell r="J16">
            <v>2.3919244222242617</v>
          </cell>
          <cell r="K16">
            <v>0.9562032737416204</v>
          </cell>
          <cell r="L16">
            <v>6.2706439541642087</v>
          </cell>
          <cell r="M16">
            <v>11.557856604722966</v>
          </cell>
          <cell r="N16">
            <v>0.19160162623314125</v>
          </cell>
          <cell r="O16">
            <v>1.9542266670223516</v>
          </cell>
          <cell r="P16">
            <v>0.38320325246628251</v>
          </cell>
          <cell r="Q16">
            <v>2.2684533340447031</v>
          </cell>
          <cell r="R16">
            <v>0.76640650493256501</v>
          </cell>
          <cell r="S16">
            <v>2.8969066680894064</v>
          </cell>
          <cell r="T16">
            <v>1.53281300986513</v>
          </cell>
          <cell r="U16">
            <v>4.1538133361788132</v>
          </cell>
          <cell r="V16">
            <v>3.8320325246628242</v>
          </cell>
          <cell r="W16">
            <v>7.9245333404470308</v>
          </cell>
        </row>
        <row r="17">
          <cell r="B17" t="str">
            <v>GUARANTY</v>
          </cell>
          <cell r="C17">
            <v>5.3430913170867429</v>
          </cell>
          <cell r="D17">
            <v>11.881043000000002</v>
          </cell>
          <cell r="E17">
            <v>38.596499585433719</v>
          </cell>
          <cell r="F17">
            <v>20.94029326150326</v>
          </cell>
          <cell r="G17">
            <v>-6.0398044923311599E-2</v>
          </cell>
          <cell r="H17" t="str">
            <v>30.00</v>
          </cell>
          <cell r="I17" t="str">
            <v>OVERPRICED</v>
          </cell>
          <cell r="J17">
            <v>5.6147271719018912</v>
          </cell>
          <cell r="K17">
            <v>1.7624962102656523</v>
          </cell>
          <cell r="L17">
            <v>3.919134452098548</v>
          </cell>
          <cell r="M17">
            <v>7.2236271654211599</v>
          </cell>
          <cell r="N17">
            <v>1.4327499309056302E-2</v>
          </cell>
          <cell r="O17">
            <v>30.42982497927169</v>
          </cell>
          <cell r="P17">
            <v>2.8654998618112382E-2</v>
          </cell>
          <cell r="Q17">
            <v>30.859649958543372</v>
          </cell>
          <cell r="R17">
            <v>5.7309997236224763E-2</v>
          </cell>
          <cell r="S17">
            <v>31.719299917086744</v>
          </cell>
          <cell r="T17">
            <v>0.11461999447244953</v>
          </cell>
          <cell r="U17">
            <v>33.438599834173488</v>
          </cell>
          <cell r="V17">
            <v>0.28654998618112404</v>
          </cell>
          <cell r="W17">
            <v>38.596499585433719</v>
          </cell>
        </row>
        <row r="18">
          <cell r="B18" t="str">
            <v>STANBIC</v>
          </cell>
          <cell r="C18">
            <v>4.9080345703689732</v>
          </cell>
          <cell r="D18">
            <v>11.702490234375</v>
          </cell>
          <cell r="E18">
            <v>36.242663086219864</v>
          </cell>
          <cell r="F18">
            <v>19.6632337583723</v>
          </cell>
          <cell r="G18">
            <v>-0.10229449064162832</v>
          </cell>
          <cell r="H18" t="str">
            <v>40.25</v>
          </cell>
          <cell r="I18" t="str">
            <v>OVERPRICED</v>
          </cell>
          <cell r="J18">
            <v>8.2008387314545974</v>
          </cell>
          <cell r="K18">
            <v>1.6802606423557047</v>
          </cell>
          <cell r="L18">
            <v>4.0063356271131703</v>
          </cell>
          <cell r="M18">
            <v>7.3843536687833957</v>
          </cell>
          <cell r="N18">
            <v>-4.9780582779876958E-3</v>
          </cell>
          <cell r="O18">
            <v>40.049633154310996</v>
          </cell>
          <cell r="P18">
            <v>-9.9561165559755027E-3</v>
          </cell>
          <cell r="Q18">
            <v>39.849266308621985</v>
          </cell>
          <cell r="R18">
            <v>-1.9912233111951005E-2</v>
          </cell>
          <cell r="S18">
            <v>39.44853261724397</v>
          </cell>
          <cell r="T18">
            <v>-3.98244662239019E-2</v>
          </cell>
          <cell r="U18">
            <v>38.647065234487947</v>
          </cell>
          <cell r="V18">
            <v>-9.9561165559754916E-2</v>
          </cell>
          <cell r="W18">
            <v>36.242663086219864</v>
          </cell>
        </row>
        <row r="19">
          <cell r="B19" t="str">
            <v>STERLNBANK</v>
          </cell>
          <cell r="C19">
            <v>0.3884192570181717</v>
          </cell>
          <cell r="D19">
            <v>2.2759986106286907</v>
          </cell>
          <cell r="E19">
            <v>4.218094895719549</v>
          </cell>
          <cell r="F19">
            <v>2.2885014203348204</v>
          </cell>
          <cell r="G19">
            <v>-9.9987649262429641E-4</v>
          </cell>
          <cell r="H19" t="str">
            <v>2.30</v>
          </cell>
          <cell r="I19" t="str">
            <v>FAIRLY PRICED</v>
          </cell>
          <cell r="J19">
            <v>5.9214365880227131</v>
          </cell>
          <cell r="K19">
            <v>1.0054933292347996</v>
          </cell>
          <cell r="L19">
            <v>5.8918330617880663</v>
          </cell>
          <cell r="M19">
            <v>10.859644107506778</v>
          </cell>
          <cell r="N19">
            <v>4.1697715124338064E-2</v>
          </cell>
          <cell r="O19">
            <v>2.3959047447859771</v>
          </cell>
          <cell r="P19">
            <v>8.3395430248676128E-2</v>
          </cell>
          <cell r="Q19">
            <v>2.4918094895719549</v>
          </cell>
          <cell r="R19">
            <v>0.16679086049735226</v>
          </cell>
          <cell r="S19">
            <v>2.68361897914391</v>
          </cell>
          <cell r="T19">
            <v>0.33358172099470429</v>
          </cell>
          <cell r="U19">
            <v>3.0672379582878198</v>
          </cell>
          <cell r="V19">
            <v>0.83395430248676061</v>
          </cell>
          <cell r="W19">
            <v>4.218094895719549</v>
          </cell>
        </row>
        <row r="20">
          <cell r="B20" t="str">
            <v>UBA</v>
          </cell>
          <cell r="C20">
            <v>2.5161935428943871</v>
          </cell>
          <cell r="D20">
            <v>9.8464140350877205</v>
          </cell>
          <cell r="E20">
            <v>22.427381749559657</v>
          </cell>
          <cell r="F20">
            <v>12.16783791193089</v>
          </cell>
          <cell r="G20">
            <v>0.19894550530920957</v>
          </cell>
          <cell r="H20" t="str">
            <v>6.10</v>
          </cell>
          <cell r="I20" t="str">
            <v>UNDERPRICED</v>
          </cell>
          <cell r="J20">
            <v>2.4242968181943372</v>
          </cell>
          <cell r="K20">
            <v>1.2357633823411009</v>
          </cell>
          <cell r="L20">
            <v>4.8358115957702443</v>
          </cell>
          <cell r="M20">
            <v>8.9132180681782351</v>
          </cell>
          <cell r="N20">
            <v>0.13383099794721032</v>
          </cell>
          <cell r="O20">
            <v>6.9163690874779826</v>
          </cell>
          <cell r="P20">
            <v>0.26766199589442063</v>
          </cell>
          <cell r="Q20">
            <v>7.7327381749559656</v>
          </cell>
          <cell r="R20">
            <v>0.53532399178884127</v>
          </cell>
          <cell r="S20">
            <v>9.3654763499119316</v>
          </cell>
          <cell r="T20">
            <v>1.0706479835776825</v>
          </cell>
          <cell r="U20">
            <v>12.630952699823863</v>
          </cell>
          <cell r="V20">
            <v>2.6766199589442063</v>
          </cell>
          <cell r="W20">
            <v>22.427381749559657</v>
          </cell>
        </row>
        <row r="21">
          <cell r="B21" t="str">
            <v>UBN</v>
          </cell>
          <cell r="C21">
            <v>0.82352000238526446</v>
          </cell>
          <cell r="D21">
            <v>5.1913956043956047</v>
          </cell>
          <cell r="E21">
            <v>9.3089956163219263</v>
          </cell>
          <cell r="F21">
            <v>5.0505382682267124</v>
          </cell>
          <cell r="G21">
            <v>-5.5698906622093938E-2</v>
          </cell>
          <cell r="H21" t="str">
            <v>7.00</v>
          </cell>
          <cell r="I21" t="str">
            <v>OVERPRICED</v>
          </cell>
          <cell r="J21">
            <v>8.5000971193474602</v>
          </cell>
          <cell r="K21">
            <v>0.97286715424853631</v>
          </cell>
          <cell r="L21">
            <v>6.1328665407011416</v>
          </cell>
          <cell r="M21">
            <v>11.303909546045164</v>
          </cell>
          <cell r="N21">
            <v>1.6492825830870972E-2</v>
          </cell>
          <cell r="O21">
            <v>7.115449780816097</v>
          </cell>
          <cell r="P21">
            <v>3.2985651661741722E-2</v>
          </cell>
          <cell r="Q21">
            <v>7.2308995616321923</v>
          </cell>
          <cell r="R21">
            <v>6.5971303323483665E-2</v>
          </cell>
          <cell r="S21">
            <v>7.4617991232643854</v>
          </cell>
          <cell r="T21">
            <v>0.13194260664696733</v>
          </cell>
          <cell r="U21">
            <v>7.9235982465287709</v>
          </cell>
          <cell r="V21">
            <v>0.32985651661741811</v>
          </cell>
          <cell r="W21">
            <v>9.3089956163219263</v>
          </cell>
        </row>
        <row r="22">
          <cell r="B22" t="str">
            <v>WEMABANK</v>
          </cell>
          <cell r="C22">
            <v>8.6223141040499163E-2</v>
          </cell>
          <cell r="D22">
            <v>0.88399610655950212</v>
          </cell>
          <cell r="E22">
            <v>1.315111811761998</v>
          </cell>
          <cell r="F22">
            <v>0.71350581803424051</v>
          </cell>
          <cell r="G22">
            <v>2.2970568135700153E-2</v>
          </cell>
          <cell r="H22" t="str">
            <v>0.64</v>
          </cell>
          <cell r="I22" t="str">
            <v>FAIRLY PRICED</v>
          </cell>
          <cell r="J22">
            <v>7.4226013141807359</v>
          </cell>
          <cell r="K22">
            <v>0.80713683322791219</v>
          </cell>
          <cell r="L22">
            <v>8.275108160338366</v>
          </cell>
          <cell r="M22">
            <v>15.252422909811273</v>
          </cell>
          <cell r="N22">
            <v>5.2743110293905993E-2</v>
          </cell>
          <cell r="O22">
            <v>0.67375559058809986</v>
          </cell>
          <cell r="P22">
            <v>0.10548622058781221</v>
          </cell>
          <cell r="Q22">
            <v>0.70751118117619982</v>
          </cell>
          <cell r="R22">
            <v>0.21097244117562441</v>
          </cell>
          <cell r="S22">
            <v>0.77502236235239963</v>
          </cell>
          <cell r="T22">
            <v>0.42194488235124861</v>
          </cell>
          <cell r="U22">
            <v>0.91004472470479914</v>
          </cell>
          <cell r="V22">
            <v>1.0548622058781216</v>
          </cell>
          <cell r="W22">
            <v>1.315111811761998</v>
          </cell>
        </row>
        <row r="23">
          <cell r="B23" t="str">
            <v>ZENITHBANK</v>
          </cell>
          <cell r="C23">
            <v>5.6430292270488405</v>
          </cell>
          <cell r="D23">
            <v>17.406151910828026</v>
          </cell>
          <cell r="E23">
            <v>45.621298046072226</v>
          </cell>
          <cell r="F23">
            <v>24.75155442375236</v>
          </cell>
          <cell r="G23">
            <v>5.715900700002452E-2</v>
          </cell>
          <cell r="H23" t="str">
            <v>19.25</v>
          </cell>
          <cell r="I23" t="str">
            <v>UNDERPRICED</v>
          </cell>
          <cell r="J23">
            <v>3.4112883746425777</v>
          </cell>
          <cell r="K23">
            <v>1.4220003680626792</v>
          </cell>
          <cell r="L23">
            <v>4.3862176550690641</v>
          </cell>
          <cell r="M23">
            <v>8.0845404499049529</v>
          </cell>
          <cell r="N23">
            <v>6.849687804174609E-2</v>
          </cell>
          <cell r="O23">
            <v>20.568564902303613</v>
          </cell>
          <cell r="P23">
            <v>0.13699375608349218</v>
          </cell>
          <cell r="Q23">
            <v>21.887129804607223</v>
          </cell>
          <cell r="R23">
            <v>0.27398751216698414</v>
          </cell>
          <cell r="S23">
            <v>24.524259609214443</v>
          </cell>
          <cell r="T23">
            <v>0.54797502433396827</v>
          </cell>
          <cell r="U23">
            <v>29.79851921842889</v>
          </cell>
          <cell r="V23">
            <v>1.3699375608349209</v>
          </cell>
          <cell r="W23">
            <v>45.621298046072226</v>
          </cell>
        </row>
        <row r="24">
          <cell r="B24" t="str">
            <v>Breweries</v>
          </cell>
        </row>
        <row r="25">
          <cell r="B25" t="str">
            <v>CHAMPION</v>
          </cell>
          <cell r="C25">
            <v>-2.4945390141571503E-3</v>
          </cell>
          <cell r="D25">
            <v>1.0134779054916987</v>
          </cell>
          <cell r="E25">
            <v>1.0010052104209128</v>
          </cell>
          <cell r="F25">
            <v>0.54308921502346508</v>
          </cell>
          <cell r="G25">
            <v>-0.13572908697947159</v>
          </cell>
          <cell r="H25" t="str">
            <v>1.69</v>
          </cell>
          <cell r="I25" t="str">
            <v>OVERPRICED</v>
          </cell>
          <cell r="J25">
            <v>-677.47988322043284</v>
          </cell>
          <cell r="K25">
            <v>0.53586685223293551</v>
          </cell>
          <cell r="L25">
            <v>-217.71125323809093</v>
          </cell>
          <cell r="M25">
            <v>-401.27863494615673</v>
          </cell>
          <cell r="N25">
            <v>-2.0384461230150475E-2</v>
          </cell>
          <cell r="O25">
            <v>1.6555502605210457</v>
          </cell>
          <cell r="P25">
            <v>-4.076892246030106E-2</v>
          </cell>
          <cell r="Q25">
            <v>1.6211005210420912</v>
          </cell>
          <cell r="R25">
            <v>-8.153784492060201E-2</v>
          </cell>
          <cell r="S25">
            <v>1.5522010420841825</v>
          </cell>
          <cell r="T25">
            <v>-0.16307568984120402</v>
          </cell>
          <cell r="U25">
            <v>1.4144020841683651</v>
          </cell>
          <cell r="V25">
            <v>-0.40768922460301016</v>
          </cell>
          <cell r="W25">
            <v>1.0010052104209128</v>
          </cell>
        </row>
        <row r="26">
          <cell r="B26" t="str">
            <v>GUINNESS</v>
          </cell>
          <cell r="C26">
            <v>2.5068537837765579</v>
          </cell>
          <cell r="D26">
            <v>26.796382000000001</v>
          </cell>
          <cell r="E26">
            <v>39.330650918882789</v>
          </cell>
          <cell r="F26">
            <v>21.338602548248765</v>
          </cell>
          <cell r="G26">
            <v>-0.11071714414958675</v>
          </cell>
          <cell r="H26" t="str">
            <v>47.80</v>
          </cell>
          <cell r="I26" t="str">
            <v>OVERPRICED</v>
          </cell>
          <cell r="J26">
            <v>19.067725572725518</v>
          </cell>
          <cell r="K26">
            <v>0.79632401673661635</v>
          </cell>
          <cell r="L26">
            <v>8.5121049685244543</v>
          </cell>
          <cell r="M26">
            <v>15.689248081964891</v>
          </cell>
          <cell r="N26">
            <v>-8.8591517584908352E-3</v>
          </cell>
          <cell r="O26">
            <v>47.376532545944137</v>
          </cell>
          <cell r="P26">
            <v>-1.7718303516981559E-2</v>
          </cell>
          <cell r="Q26">
            <v>46.953065091888277</v>
          </cell>
          <cell r="R26">
            <v>-3.543660703396323E-2</v>
          </cell>
          <cell r="S26">
            <v>46.106130183776557</v>
          </cell>
          <cell r="T26">
            <v>-7.0873214067926571E-2</v>
          </cell>
          <cell r="U26">
            <v>44.41226036755311</v>
          </cell>
          <cell r="V26">
            <v>-0.17718303516981604</v>
          </cell>
          <cell r="W26">
            <v>39.330650918882789</v>
          </cell>
        </row>
        <row r="27">
          <cell r="B27" t="str">
            <v>INTBREW</v>
          </cell>
          <cell r="C27">
            <v>0.32085752772568921</v>
          </cell>
          <cell r="D27">
            <v>2.7453275709302329</v>
          </cell>
          <cell r="E27">
            <v>4.3496152095586789</v>
          </cell>
          <cell r="F27">
            <v>2.3598569570082994</v>
          </cell>
          <cell r="G27">
            <v>-0.1723183934661783</v>
          </cell>
          <cell r="H27" t="str">
            <v>17.05</v>
          </cell>
          <cell r="I27" t="str">
            <v>OVERPRICED</v>
          </cell>
          <cell r="J27">
            <v>53.138849884103578</v>
          </cell>
          <cell r="K27">
            <v>0.8595903024456496</v>
          </cell>
          <cell r="L27">
            <v>7.3548436707578588</v>
          </cell>
          <cell r="M27">
            <v>13.556219922249404</v>
          </cell>
          <cell r="N27">
            <v>-3.724453017724727E-2</v>
          </cell>
          <cell r="O27">
            <v>16.414980760477935</v>
          </cell>
          <cell r="P27">
            <v>-7.4489060354494541E-2</v>
          </cell>
          <cell r="Q27">
            <v>15.779961520955869</v>
          </cell>
          <cell r="R27">
            <v>-0.14897812070898908</v>
          </cell>
          <cell r="S27">
            <v>14.509923041911737</v>
          </cell>
          <cell r="T27">
            <v>-0.29795624141797816</v>
          </cell>
          <cell r="U27">
            <v>11.969846083823473</v>
          </cell>
          <cell r="V27">
            <v>-0.74489060354494552</v>
          </cell>
          <cell r="W27">
            <v>4.3496152095586789</v>
          </cell>
        </row>
        <row r="28">
          <cell r="B28" t="str">
            <v>NB</v>
          </cell>
          <cell r="C28">
            <v>5.3323138921575319</v>
          </cell>
          <cell r="D28">
            <v>14.649557118750002</v>
          </cell>
          <cell r="E28">
            <v>41.311126579537664</v>
          </cell>
          <cell r="F28">
            <v>22.413097426717844</v>
          </cell>
          <cell r="G28">
            <v>-0.12590711594473442</v>
          </cell>
          <cell r="H28" t="str">
            <v>60.50</v>
          </cell>
          <cell r="I28" t="str">
            <v>OVERPRICED</v>
          </cell>
          <cell r="J28">
            <v>11.34591871813473</v>
          </cell>
          <cell r="K28">
            <v>1.5299505128405055</v>
          </cell>
          <cell r="L28">
            <v>4.2032592004161211</v>
          </cell>
          <cell r="M28">
            <v>7.747317096297679</v>
          </cell>
          <cell r="N28">
            <v>-1.5858573074762239E-2</v>
          </cell>
          <cell r="O28">
            <v>59.540556328976884</v>
          </cell>
          <cell r="P28">
            <v>-3.1717146149524478E-2</v>
          </cell>
          <cell r="Q28">
            <v>58.581112657953767</v>
          </cell>
          <cell r="R28">
            <v>-6.3434292299049067E-2</v>
          </cell>
          <cell r="S28">
            <v>56.662225315907534</v>
          </cell>
          <cell r="T28">
            <v>-0.12686858459809813</v>
          </cell>
          <cell r="U28">
            <v>52.824450631815061</v>
          </cell>
          <cell r="V28">
            <v>-0.31717146149524522</v>
          </cell>
          <cell r="W28">
            <v>41.311126579537664</v>
          </cell>
        </row>
        <row r="29">
          <cell r="B29" t="str">
            <v>Building Materials</v>
          </cell>
        </row>
        <row r="30">
          <cell r="B30" t="str">
            <v>CCNN</v>
          </cell>
          <cell r="C30">
            <v>0.24293803374829112</v>
          </cell>
          <cell r="D30">
            <v>17.004318946727551</v>
          </cell>
          <cell r="E30">
            <v>18.219009115469007</v>
          </cell>
          <cell r="F30">
            <v>9.8846112447954777</v>
          </cell>
          <cell r="G30">
            <v>-6.3660534554545151E-2</v>
          </cell>
          <cell r="H30" t="str">
            <v>14.50</v>
          </cell>
          <cell r="I30" t="str">
            <v>OVERPRICED</v>
          </cell>
          <cell r="J30">
            <v>59.686002130994012</v>
          </cell>
          <cell r="K30">
            <v>0.58130003769999572</v>
          </cell>
          <cell r="L30">
            <v>40.68778812558002</v>
          </cell>
          <cell r="M30">
            <v>74.994470130378104</v>
          </cell>
          <cell r="N30">
            <v>1.2824169363686133E-2</v>
          </cell>
          <cell r="O30">
            <v>14.685950455773449</v>
          </cell>
          <cell r="P30">
            <v>2.5648338727372488E-2</v>
          </cell>
          <cell r="Q30">
            <v>14.8719009115469</v>
          </cell>
          <cell r="R30">
            <v>5.1296677454744977E-2</v>
          </cell>
          <cell r="S30">
            <v>15.243801823093802</v>
          </cell>
          <cell r="T30">
            <v>0.10259335490948995</v>
          </cell>
          <cell r="U30">
            <v>15.987603646187605</v>
          </cell>
          <cell r="V30">
            <v>0.25648338727372466</v>
          </cell>
          <cell r="W30">
            <v>18.219009115469007</v>
          </cell>
        </row>
        <row r="31">
          <cell r="B31" t="str">
            <v>DANGCEM</v>
          </cell>
          <cell r="C31">
            <v>15.435528191708007</v>
          </cell>
          <cell r="D31">
            <v>37.990270689655176</v>
          </cell>
          <cell r="E31">
            <v>115.16791164819521</v>
          </cell>
          <cell r="F31">
            <v>62.483641525312301</v>
          </cell>
          <cell r="G31">
            <v>-0.12939701522563579</v>
          </cell>
          <cell r="H31" t="str">
            <v>177.00</v>
          </cell>
          <cell r="I31" t="str">
            <v>OVERPRICED</v>
          </cell>
          <cell r="J31">
            <v>11.467051713532207</v>
          </cell>
          <cell r="K31">
            <v>1.6447274628745068</v>
          </cell>
          <cell r="L31">
            <v>4.0480403876868056</v>
          </cell>
          <cell r="M31">
            <v>7.4612225910133487</v>
          </cell>
          <cell r="N31">
            <v>-1.7466691624803632E-2</v>
          </cell>
          <cell r="O31">
            <v>173.90839558240975</v>
          </cell>
          <cell r="P31">
            <v>-3.4933383249607264E-2</v>
          </cell>
          <cell r="Q31">
            <v>170.81679116481951</v>
          </cell>
          <cell r="R31">
            <v>-6.9866766499214417E-2</v>
          </cell>
          <cell r="S31">
            <v>164.63358232963904</v>
          </cell>
          <cell r="T31">
            <v>-0.13973353299842872</v>
          </cell>
          <cell r="U31">
            <v>152.26716465927811</v>
          </cell>
          <cell r="V31">
            <v>-0.34933383249607219</v>
          </cell>
          <cell r="W31">
            <v>115.16791164819521</v>
          </cell>
        </row>
        <row r="32">
          <cell r="B32" t="str">
            <v>WAPCO</v>
          </cell>
          <cell r="C32">
            <v>0.8189959982961228</v>
          </cell>
          <cell r="D32">
            <v>5.52710981129733</v>
          </cell>
          <cell r="E32">
            <v>9.6220898027779427</v>
          </cell>
          <cell r="F32">
            <v>5.2204055917737184</v>
          </cell>
          <cell r="G32">
            <v>-0.12120142502983067</v>
          </cell>
          <cell r="H32" t="str">
            <v>13.25</v>
          </cell>
          <cell r="I32" t="str">
            <v>OVERPRICED</v>
          </cell>
          <cell r="J32">
            <v>16.178345227041298</v>
          </cell>
          <cell r="K32">
            <v>0.94450911416727912</v>
          </cell>
          <cell r="L32">
            <v>6.3741527463314744</v>
          </cell>
          <cell r="M32">
            <v>11.748640802636624</v>
          </cell>
          <cell r="N32">
            <v>-1.369022715932855E-2</v>
          </cell>
          <cell r="O32">
            <v>13.068604490138897</v>
          </cell>
          <cell r="P32">
            <v>-2.7380454318656988E-2</v>
          </cell>
          <cell r="Q32">
            <v>12.887208980277794</v>
          </cell>
          <cell r="R32">
            <v>-5.4760908637314087E-2</v>
          </cell>
          <cell r="S32">
            <v>12.524417960555589</v>
          </cell>
          <cell r="T32">
            <v>-0.10952181727462817</v>
          </cell>
          <cell r="U32">
            <v>11.798835921111177</v>
          </cell>
          <cell r="V32">
            <v>-0.27380454318657033</v>
          </cell>
          <cell r="W32">
            <v>9.6220898027779427</v>
          </cell>
        </row>
        <row r="33">
          <cell r="B33" t="str">
            <v>Chemical &amp; Paints</v>
          </cell>
        </row>
        <row r="34">
          <cell r="B34" t="str">
            <v>BERGER</v>
          </cell>
          <cell r="C34">
            <v>1.0647119304262713</v>
          </cell>
          <cell r="D34">
            <v>6.6983470774963765</v>
          </cell>
          <cell r="E34">
            <v>12.021906729627734</v>
          </cell>
          <cell r="F34">
            <v>6.5224114928767172</v>
          </cell>
          <cell r="G34">
            <v>-1.3645385917808084E-2</v>
          </cell>
          <cell r="H34" t="str">
            <v>7.00</v>
          </cell>
          <cell r="I34" t="str">
            <v>FAIRLY PRICED</v>
          </cell>
          <cell r="J34">
            <v>6.5745482885661461</v>
          </cell>
          <cell r="K34">
            <v>0.97373447768767785</v>
          </cell>
          <cell r="L34">
            <v>6.1259870454023977</v>
          </cell>
          <cell r="M34">
            <v>11.291229473510837</v>
          </cell>
          <cell r="N34">
            <v>3.5870762354483832E-2</v>
          </cell>
          <cell r="O34">
            <v>7.251095336481387</v>
          </cell>
          <cell r="P34">
            <v>7.1741524708967663E-2</v>
          </cell>
          <cell r="Q34">
            <v>7.5021906729627741</v>
          </cell>
          <cell r="R34">
            <v>0.14348304941793555</v>
          </cell>
          <cell r="S34">
            <v>8.0043813459255482</v>
          </cell>
          <cell r="T34">
            <v>0.28696609883587043</v>
          </cell>
          <cell r="U34">
            <v>9.0087626918510928</v>
          </cell>
          <cell r="V34">
            <v>0.71741524708967619</v>
          </cell>
          <cell r="W34">
            <v>12.021906729627734</v>
          </cell>
        </row>
        <row r="35">
          <cell r="B35" t="str">
            <v>CAP</v>
          </cell>
          <cell r="C35">
            <v>3.192392491061963</v>
          </cell>
          <cell r="D35">
            <v>3.1661098857142855</v>
          </cell>
          <cell r="E35">
            <v>19.128072341024101</v>
          </cell>
          <cell r="F35">
            <v>10.37781790189751</v>
          </cell>
          <cell r="G35">
            <v>-0.12452496071347266</v>
          </cell>
          <cell r="H35" t="str">
            <v>27.50</v>
          </cell>
          <cell r="I35" t="str">
            <v>OVERPRICED</v>
          </cell>
          <cell r="J35">
            <v>8.6142290075528933</v>
          </cell>
          <cell r="K35">
            <v>3.2777819710942335</v>
          </cell>
          <cell r="L35">
            <v>3.25079636384099</v>
          </cell>
          <cell r="M35">
            <v>5.9917671134043626</v>
          </cell>
          <cell r="N35">
            <v>-1.5221686652683419E-2</v>
          </cell>
          <cell r="O35">
            <v>27.081403617051205</v>
          </cell>
          <cell r="P35">
            <v>-3.044337330536695E-2</v>
          </cell>
          <cell r="Q35">
            <v>26.662807234102409</v>
          </cell>
          <cell r="R35">
            <v>-6.0886746610733788E-2</v>
          </cell>
          <cell r="S35">
            <v>25.825614468204822</v>
          </cell>
          <cell r="T35">
            <v>-0.12177349322146758</v>
          </cell>
          <cell r="U35">
            <v>24.151228936409641</v>
          </cell>
          <cell r="V35">
            <v>-0.30443373305366905</v>
          </cell>
          <cell r="W35">
            <v>19.128072341024101</v>
          </cell>
        </row>
        <row r="36">
          <cell r="B36" t="str">
            <v>Commercial Services</v>
          </cell>
          <cell r="N36">
            <v>0</v>
          </cell>
          <cell r="P36">
            <v>0</v>
          </cell>
        </row>
        <row r="37">
          <cell r="B37" t="str">
            <v>REDSTAREX</v>
          </cell>
          <cell r="C37">
            <v>0.85087068530040111</v>
          </cell>
          <cell r="D37">
            <v>2.872754283290925</v>
          </cell>
          <cell r="E37">
            <v>7.1271077097929307</v>
          </cell>
          <cell r="F37">
            <v>3.866768415592519</v>
          </cell>
          <cell r="G37">
            <v>-4.376693270333256E-2</v>
          </cell>
          <cell r="H37" t="str">
            <v>4.95</v>
          </cell>
          <cell r="I37" t="str">
            <v>FAIRLY PRICED</v>
          </cell>
          <cell r="J37">
            <v>5.8175702671580414</v>
          </cell>
          <cell r="K37">
            <v>1.3460143243308951</v>
          </cell>
          <cell r="L37">
            <v>4.5444842352599686</v>
          </cell>
          <cell r="M37">
            <v>8.3762525057220589</v>
          </cell>
          <cell r="N37">
            <v>2.1990986967605375E-2</v>
          </cell>
          <cell r="O37">
            <v>5.0588553854896467</v>
          </cell>
          <cell r="P37">
            <v>4.398197393521075E-2</v>
          </cell>
          <cell r="Q37">
            <v>5.1677107709792933</v>
          </cell>
          <cell r="R37">
            <v>8.7963947870421499E-2</v>
          </cell>
          <cell r="S37">
            <v>5.3854215419585865</v>
          </cell>
          <cell r="T37">
            <v>0.175927895740843</v>
          </cell>
          <cell r="U37">
            <v>5.8208430839171728</v>
          </cell>
          <cell r="V37">
            <v>0.43981973935210728</v>
          </cell>
          <cell r="W37">
            <v>7.1271077097929307</v>
          </cell>
        </row>
        <row r="38">
          <cell r="B38" t="str">
            <v>Conglomerates</v>
          </cell>
          <cell r="N38">
            <v>0</v>
          </cell>
          <cell r="P38">
            <v>0</v>
          </cell>
        </row>
        <row r="39">
          <cell r="B39" t="str">
            <v>PZ</v>
          </cell>
          <cell r="C39">
            <v>1.2154205759392758</v>
          </cell>
          <cell r="D39">
            <v>7.6127845415617132</v>
          </cell>
          <cell r="E39">
            <v>13.689887421258092</v>
          </cell>
          <cell r="F39">
            <v>7.427364149527647</v>
          </cell>
          <cell r="G39">
            <v>1.5285917377612934E-2</v>
          </cell>
          <cell r="H39" t="str">
            <v>6.90</v>
          </cell>
          <cell r="I39" t="str">
            <v>FAIRLY PRICED</v>
          </cell>
          <cell r="J39">
            <v>5.6770472185462939</v>
          </cell>
          <cell r="K39">
            <v>0.9756435518407528</v>
          </cell>
          <cell r="L39">
            <v>6.1109415922038242</v>
          </cell>
          <cell r="M39">
            <v>11.263498160444223</v>
          </cell>
          <cell r="N39">
            <v>4.9202082762739741E-2</v>
          </cell>
          <cell r="O39">
            <v>7.2394943710629045</v>
          </cell>
          <cell r="P39">
            <v>9.8404165525479481E-2</v>
          </cell>
          <cell r="Q39">
            <v>7.5789887421258086</v>
          </cell>
          <cell r="R39">
            <v>0.19680833105095918</v>
          </cell>
          <cell r="S39">
            <v>8.2579774842516187</v>
          </cell>
          <cell r="T39">
            <v>0.39361666210191837</v>
          </cell>
          <cell r="U39">
            <v>9.6159549685032371</v>
          </cell>
          <cell r="V39">
            <v>0.98404165525479592</v>
          </cell>
          <cell r="W39">
            <v>13.689887421258092</v>
          </cell>
        </row>
        <row r="40">
          <cell r="B40" t="str">
            <v>TRANSCORP</v>
          </cell>
          <cell r="C40">
            <v>0.19465176181090502</v>
          </cell>
          <cell r="D40">
            <v>1.7709184691266913</v>
          </cell>
          <cell r="E40">
            <v>2.7441772781812164</v>
          </cell>
          <cell r="F40">
            <v>1.4888364899379449</v>
          </cell>
          <cell r="G40">
            <v>7.8287194380924283E-2</v>
          </cell>
          <cell r="H40" t="str">
            <v>1.07</v>
          </cell>
          <cell r="I40" t="str">
            <v>UNDERPRICED</v>
          </cell>
          <cell r="J40">
            <v>5.4969962256979441</v>
          </cell>
          <cell r="K40">
            <v>0.84071430497427024</v>
          </cell>
          <cell r="L40">
            <v>7.6487182858600535</v>
          </cell>
          <cell r="M40">
            <v>14.097880505428227</v>
          </cell>
          <cell r="N40">
            <v>7.8232583092580299E-2</v>
          </cell>
          <cell r="O40">
            <v>1.1537088639090609</v>
          </cell>
          <cell r="P40">
            <v>0.15646516618516038</v>
          </cell>
          <cell r="Q40">
            <v>1.2374177278181218</v>
          </cell>
          <cell r="R40">
            <v>0.31293033237032075</v>
          </cell>
          <cell r="S40">
            <v>1.4048354556362432</v>
          </cell>
          <cell r="T40">
            <v>0.6258606647406415</v>
          </cell>
          <cell r="U40">
            <v>1.7396709112724864</v>
          </cell>
          <cell r="V40">
            <v>1.5646516618516038</v>
          </cell>
          <cell r="W40">
            <v>2.7441772781812164</v>
          </cell>
        </row>
        <row r="41">
          <cell r="B41" t="str">
            <v>UACN</v>
          </cell>
          <cell r="C41">
            <v>1.7843999562994961</v>
          </cell>
          <cell r="D41">
            <v>17.495353364583334</v>
          </cell>
          <cell r="E41">
            <v>26.417353146080814</v>
          </cell>
          <cell r="F41">
            <v>14.332572332036046</v>
          </cell>
          <cell r="G41">
            <v>0.26992040432905073</v>
          </cell>
          <cell r="H41" t="str">
            <v>6.10</v>
          </cell>
          <cell r="I41" t="str">
            <v>UNDERPRICED</v>
          </cell>
          <cell r="J41">
            <v>3.4185161115169671</v>
          </cell>
          <cell r="K41">
            <v>0.81922165465089403</v>
          </cell>
          <cell r="L41">
            <v>8.0321523666471375</v>
          </cell>
          <cell r="M41">
            <v>14.804614320247657</v>
          </cell>
          <cell r="N41">
            <v>0.16653568152525255</v>
          </cell>
          <cell r="O41">
            <v>7.1158676573040403</v>
          </cell>
          <cell r="P41">
            <v>0.33307136305050511</v>
          </cell>
          <cell r="Q41">
            <v>8.1317353146080809</v>
          </cell>
          <cell r="R41">
            <v>0.66614272610101066</v>
          </cell>
          <cell r="S41">
            <v>10.163470629216164</v>
          </cell>
          <cell r="T41">
            <v>1.3322854522020209</v>
          </cell>
          <cell r="U41">
            <v>14.226941258432326</v>
          </cell>
          <cell r="V41">
            <v>3.330713630505052</v>
          </cell>
          <cell r="W41">
            <v>26.417353146080814</v>
          </cell>
        </row>
        <row r="42">
          <cell r="B42" t="str">
            <v>UNILEVER</v>
          </cell>
          <cell r="C42">
            <v>0.9488094994518107</v>
          </cell>
          <cell r="D42">
            <v>9.8239681008695658</v>
          </cell>
          <cell r="E42">
            <v>14.568015598128619</v>
          </cell>
          <cell r="F42">
            <v>7.9037871863928286</v>
          </cell>
          <cell r="G42">
            <v>-0.15060133008504481</v>
          </cell>
          <cell r="H42" t="str">
            <v>32.00</v>
          </cell>
          <cell r="I42" t="str">
            <v>OVERPRICED</v>
          </cell>
          <cell r="J42">
            <v>33.726475144366169</v>
          </cell>
          <cell r="K42">
            <v>0.80454121035808601</v>
          </cell>
          <cell r="L42">
            <v>8.3302150652574234</v>
          </cell>
          <cell r="M42">
            <v>15.353994249156985</v>
          </cell>
          <cell r="N42">
            <v>-2.7237475627924002E-2</v>
          </cell>
          <cell r="O42">
            <v>31.128400779906432</v>
          </cell>
          <cell r="P42">
            <v>-5.4474951255848114E-2</v>
          </cell>
          <cell r="Q42">
            <v>30.25680155981286</v>
          </cell>
          <cell r="R42">
            <v>-0.10894990251169612</v>
          </cell>
          <cell r="S42">
            <v>28.513603119625724</v>
          </cell>
          <cell r="T42">
            <v>-0.21789980502339223</v>
          </cell>
          <cell r="U42">
            <v>25.027206239251448</v>
          </cell>
          <cell r="V42">
            <v>-0.5447495125584807</v>
          </cell>
          <cell r="W42">
            <v>14.568015598128619</v>
          </cell>
        </row>
        <row r="43">
          <cell r="B43" t="str">
            <v>Construction</v>
          </cell>
        </row>
        <row r="44">
          <cell r="B44" t="str">
            <v>JBERGER</v>
          </cell>
          <cell r="C44">
            <v>3.5019889929724983</v>
          </cell>
          <cell r="D44">
            <v>17.977262348484849</v>
          </cell>
          <cell r="E44">
            <v>35.487207313347341</v>
          </cell>
          <cell r="F44">
            <v>19.253365879161397</v>
          </cell>
          <cell r="G44">
            <v>0</v>
          </cell>
          <cell r="H44" t="str">
            <v>19.95</v>
          </cell>
          <cell r="I44" t="str">
            <v>FAIRLY PRICED</v>
          </cell>
          <cell r="J44">
            <v>5.6967626226221748</v>
          </cell>
          <cell r="K44">
            <v>1.0709843081743811</v>
          </cell>
          <cell r="L44">
            <v>5.497837348374726</v>
          </cell>
          <cell r="M44">
            <v>10.13344341874293</v>
          </cell>
          <cell r="N44">
            <v>3.8940369206384329E-2</v>
          </cell>
          <cell r="O44">
            <v>20.726860365667367</v>
          </cell>
          <cell r="P44">
            <v>7.7880738412768657E-2</v>
          </cell>
          <cell r="Q44">
            <v>21.503720731334734</v>
          </cell>
          <cell r="R44">
            <v>0.15576147682553731</v>
          </cell>
          <cell r="S44">
            <v>23.05744146266947</v>
          </cell>
          <cell r="T44">
            <v>0.31152295365107463</v>
          </cell>
          <cell r="U44">
            <v>26.164882925338937</v>
          </cell>
          <cell r="V44">
            <v>0.77880738412768635</v>
          </cell>
          <cell r="W44">
            <v>35.487207313347341</v>
          </cell>
        </row>
        <row r="45">
          <cell r="B45" t="str">
            <v>Engineering Technology</v>
          </cell>
        </row>
        <row r="46">
          <cell r="B46" t="str">
            <v>CUTIX</v>
          </cell>
          <cell r="C46">
            <v>0.2050461999644633</v>
          </cell>
          <cell r="D46">
            <v>0.60643298863636363</v>
          </cell>
          <cell r="E46">
            <v>1.6316639884586803</v>
          </cell>
          <cell r="F46">
            <v>0.88524925289996059</v>
          </cell>
          <cell r="G46">
            <v>-7.4432730085111976E-2</v>
          </cell>
          <cell r="H46" t="str">
            <v>1.41</v>
          </cell>
          <cell r="I46" t="str">
            <v>OVERPRICED</v>
          </cell>
          <cell r="J46">
            <v>6.8764990536004476</v>
          </cell>
          <cell r="K46">
            <v>1.4597643424552948</v>
          </cell>
          <cell r="L46">
            <v>4.3173160636645971</v>
          </cell>
          <cell r="M46">
            <v>7.9575431719362033</v>
          </cell>
          <cell r="N46">
            <v>7.8604251226481736E-3</v>
          </cell>
          <cell r="O46">
            <v>1.4210831994229338</v>
          </cell>
          <cell r="P46">
            <v>1.5720850245296569E-2</v>
          </cell>
          <cell r="Q46">
            <v>1.4321663988458682</v>
          </cell>
          <cell r="R46">
            <v>3.1441700490592916E-2</v>
          </cell>
          <cell r="S46">
            <v>1.454332797691736</v>
          </cell>
          <cell r="T46">
            <v>6.2883400981185833E-2</v>
          </cell>
          <cell r="U46">
            <v>1.498665595383472</v>
          </cell>
          <cell r="V46">
            <v>0.1572085024529648</v>
          </cell>
          <cell r="W46">
            <v>1.6316639884586803</v>
          </cell>
        </row>
        <row r="47">
          <cell r="B47" t="str">
            <v>Food/Beverages &amp; Tobacco</v>
          </cell>
          <cell r="P47">
            <v>0</v>
          </cell>
        </row>
        <row r="48">
          <cell r="B48" t="str">
            <v>CADBURY</v>
          </cell>
          <cell r="C48">
            <v>0.38194334184994083</v>
          </cell>
          <cell r="D48">
            <v>4.6965079095744677</v>
          </cell>
          <cell r="E48">
            <v>6.6062246188241716</v>
          </cell>
          <cell r="F48">
            <v>3.5841665009888288</v>
          </cell>
          <cell r="G48">
            <v>-0.13300623362637704</v>
          </cell>
          <cell r="H48" t="str">
            <v>10.70</v>
          </cell>
          <cell r="I48" t="str">
            <v>OVERPRICED</v>
          </cell>
          <cell r="J48">
            <v>28.014626326969331</v>
          </cell>
          <cell r="K48">
            <v>0.7631556403177816</v>
          </cell>
          <cell r="L48">
            <v>9.3840266559666539</v>
          </cell>
          <cell r="M48">
            <v>17.296347114802298</v>
          </cell>
          <cell r="N48">
            <v>-1.9129791500821614E-2</v>
          </cell>
          <cell r="O48">
            <v>10.495311230941208</v>
          </cell>
          <cell r="P48">
            <v>-3.8259583001643116E-2</v>
          </cell>
          <cell r="Q48">
            <v>10.290622461882418</v>
          </cell>
          <cell r="R48">
            <v>-7.6519166003286454E-2</v>
          </cell>
          <cell r="S48">
            <v>9.8812449237648341</v>
          </cell>
          <cell r="T48">
            <v>-0.15303833200657291</v>
          </cell>
          <cell r="U48">
            <v>9.0624898475296689</v>
          </cell>
          <cell r="V48">
            <v>-0.38259583001643249</v>
          </cell>
          <cell r="W48">
            <v>6.6062246188241716</v>
          </cell>
        </row>
        <row r="49">
          <cell r="B49" t="str">
            <v>DANGFLOUR</v>
          </cell>
          <cell r="C49">
            <v>2.4562893798090589E-2</v>
          </cell>
          <cell r="D49">
            <v>4.2567049700000004</v>
          </cell>
          <cell r="E49">
            <v>4.379519438990453</v>
          </cell>
          <cell r="F49">
            <v>2.3760813126049647</v>
          </cell>
          <cell r="G49">
            <v>-0.1728447849988004</v>
          </cell>
          <cell r="H49" t="str">
            <v>17.50</v>
          </cell>
          <cell r="I49" t="str">
            <v>OVERPRICED</v>
          </cell>
          <cell r="J49">
            <v>712.45677092657434</v>
          </cell>
          <cell r="K49">
            <v>0.55819732148478318</v>
          </cell>
          <cell r="L49">
            <v>96.734583967857674</v>
          </cell>
          <cell r="M49">
            <v>178.2981872979029</v>
          </cell>
          <cell r="N49">
            <v>-3.7487087317170209E-2</v>
          </cell>
          <cell r="O49">
            <v>16.843975971949522</v>
          </cell>
          <cell r="P49">
            <v>-7.4974174634340307E-2</v>
          </cell>
          <cell r="Q49">
            <v>16.187951943899044</v>
          </cell>
          <cell r="R49">
            <v>-0.1499483492686805</v>
          </cell>
          <cell r="S49">
            <v>14.875903887798092</v>
          </cell>
          <cell r="T49">
            <v>-0.29989669853736101</v>
          </cell>
          <cell r="U49">
            <v>12.251807775596182</v>
          </cell>
          <cell r="V49">
            <v>-0.74974174634340263</v>
          </cell>
          <cell r="W49">
            <v>4.379519438990453</v>
          </cell>
        </row>
        <row r="50">
          <cell r="B50" t="str">
            <v>DANGSUGAR</v>
          </cell>
          <cell r="C50">
            <v>2.0334917127968124</v>
          </cell>
          <cell r="D50">
            <v>5.9171876333333335</v>
          </cell>
          <cell r="E50">
            <v>16.084646197317397</v>
          </cell>
          <cell r="F50">
            <v>8.7266257820557396</v>
          </cell>
          <cell r="G50">
            <v>-4.1334076689895638E-2</v>
          </cell>
          <cell r="H50" t="str">
            <v>11.00</v>
          </cell>
          <cell r="I50" t="str">
            <v>FAIRLY PRICED</v>
          </cell>
          <cell r="J50">
            <v>5.4094147179340517</v>
          </cell>
          <cell r="K50">
            <v>1.4747928108441211</v>
          </cell>
          <cell r="L50">
            <v>4.2914489039413697</v>
          </cell>
          <cell r="M50">
            <v>7.9098656247755184</v>
          </cell>
          <cell r="N50">
            <v>2.3112028169624432E-2</v>
          </cell>
          <cell r="O50">
            <v>11.254232309865868</v>
          </cell>
          <cell r="P50">
            <v>4.6224056339249087E-2</v>
          </cell>
          <cell r="Q50">
            <v>11.50846461973174</v>
          </cell>
          <cell r="R50">
            <v>9.2448112678498173E-2</v>
          </cell>
          <cell r="S50">
            <v>12.016929239463479</v>
          </cell>
          <cell r="T50">
            <v>0.18489622535699635</v>
          </cell>
          <cell r="U50">
            <v>13.033858478926959</v>
          </cell>
          <cell r="V50">
            <v>0.46224056339249064</v>
          </cell>
          <cell r="W50">
            <v>16.084646197317397</v>
          </cell>
        </row>
        <row r="51">
          <cell r="B51" t="str">
            <v>FLOURMILL</v>
          </cell>
          <cell r="C51">
            <v>2.9716020269250683</v>
          </cell>
          <cell r="D51">
            <v>24.768107831707319</v>
          </cell>
          <cell r="E51">
            <v>39.626117966332657</v>
          </cell>
          <cell r="F51">
            <v>21.498906376035411</v>
          </cell>
          <cell r="G51">
            <v>0.10712723394336301</v>
          </cell>
          <cell r="H51" t="str">
            <v>14.00</v>
          </cell>
          <cell r="I51" t="str">
            <v>UNDERPRICED</v>
          </cell>
          <cell r="J51">
            <v>4.7112634441452492</v>
          </cell>
          <cell r="K51">
            <v>0.86800762182217317</v>
          </cell>
          <cell r="L51">
            <v>7.2347865498940598</v>
          </cell>
          <cell r="M51">
            <v>13.334934357726452</v>
          </cell>
          <cell r="N51">
            <v>9.152184987975942E-2</v>
          </cell>
          <cell r="O51">
            <v>15.281305898316631</v>
          </cell>
          <cell r="P51">
            <v>0.18304369975951906</v>
          </cell>
          <cell r="Q51">
            <v>16.562611796633266</v>
          </cell>
          <cell r="R51">
            <v>0.3660873995190379</v>
          </cell>
          <cell r="S51">
            <v>19.125223593266529</v>
          </cell>
          <cell r="T51">
            <v>0.73217479903807581</v>
          </cell>
          <cell r="U51">
            <v>24.250447186533062</v>
          </cell>
          <cell r="V51">
            <v>1.8304369975951897</v>
          </cell>
          <cell r="W51">
            <v>39.626117966332657</v>
          </cell>
        </row>
        <row r="52">
          <cell r="B52" t="str">
            <v>HONYFLOUR</v>
          </cell>
          <cell r="C52">
            <v>0.20322289089797915</v>
          </cell>
          <cell r="D52">
            <v>4.7363846153846154</v>
          </cell>
          <cell r="E52">
            <v>5.7524990698745109</v>
          </cell>
          <cell r="F52">
            <v>3.1209829596867928</v>
          </cell>
          <cell r="G52">
            <v>0.41195744307584176</v>
          </cell>
          <cell r="H52" t="str">
            <v>1.02</v>
          </cell>
          <cell r="I52" t="str">
            <v>UNDERPRICED</v>
          </cell>
          <cell r="J52">
            <v>5.019119625220049</v>
          </cell>
          <cell r="K52">
            <v>0.65893782138158452</v>
          </cell>
          <cell r="L52">
            <v>15.357438061707191</v>
          </cell>
          <cell r="M52">
            <v>28.306353897712974</v>
          </cell>
          <cell r="N52">
            <v>0.2319852485232603</v>
          </cell>
          <cell r="O52">
            <v>1.2566249534937255</v>
          </cell>
          <cell r="P52">
            <v>0.4639704970465206</v>
          </cell>
          <cell r="Q52">
            <v>1.493249906987451</v>
          </cell>
          <cell r="R52">
            <v>0.92794099409304143</v>
          </cell>
          <cell r="S52">
            <v>1.9664998139749024</v>
          </cell>
          <cell r="T52">
            <v>1.8558819881860829</v>
          </cell>
          <cell r="U52">
            <v>2.9129996279498047</v>
          </cell>
          <cell r="V52">
            <v>4.6397049704652069</v>
          </cell>
          <cell r="W52">
            <v>5.7524990698745109</v>
          </cell>
        </row>
        <row r="53">
          <cell r="B53" t="str">
            <v>NASCON</v>
          </cell>
          <cell r="C53">
            <v>1.496416369728139</v>
          </cell>
          <cell r="D53">
            <v>3.0070307924528303</v>
          </cell>
          <cell r="E53">
            <v>10.489112641093525</v>
          </cell>
          <cell r="F53">
            <v>5.690803495567077</v>
          </cell>
          <cell r="G53">
            <v>-0.1204083427193416</v>
          </cell>
          <cell r="H53" t="str">
            <v>14.30</v>
          </cell>
          <cell r="I53" t="str">
            <v>OVERPRICED</v>
          </cell>
          <cell r="J53">
            <v>9.5561638386767651</v>
          </cell>
          <cell r="K53">
            <v>1.8924992420596722</v>
          </cell>
          <cell r="L53">
            <v>3.8029545858289109</v>
          </cell>
          <cell r="M53">
            <v>7.0094880364073617</v>
          </cell>
          <cell r="N53">
            <v>-1.3324780975197514E-2</v>
          </cell>
          <cell r="O53">
            <v>14.109455632054676</v>
          </cell>
          <cell r="P53">
            <v>-2.6649561950394918E-2</v>
          </cell>
          <cell r="Q53">
            <v>13.918911264109353</v>
          </cell>
          <cell r="R53">
            <v>-5.3299123900789835E-2</v>
          </cell>
          <cell r="S53">
            <v>13.537822528218706</v>
          </cell>
          <cell r="T53">
            <v>-0.10659824780157967</v>
          </cell>
          <cell r="U53">
            <v>12.775645056437412</v>
          </cell>
          <cell r="V53">
            <v>-0.26649561950394929</v>
          </cell>
          <cell r="W53">
            <v>10.489112641093525</v>
          </cell>
        </row>
        <row r="54">
          <cell r="B54" t="str">
            <v>NESTLE</v>
          </cell>
          <cell r="C54">
            <v>41.301701138509841</v>
          </cell>
          <cell r="D54">
            <v>53.215385209295292</v>
          </cell>
          <cell r="E54">
            <v>259.72389090184447</v>
          </cell>
          <cell r="F54">
            <v>140.91159822575878</v>
          </cell>
          <cell r="G54">
            <v>-0.17904660249431098</v>
          </cell>
          <cell r="H54" t="str">
            <v>1,345.00</v>
          </cell>
          <cell r="I54" t="str">
            <v>OVERPRICED</v>
          </cell>
          <cell r="J54">
            <v>32.565244600685894</v>
          </cell>
          <cell r="K54">
            <v>2.6479484771472692</v>
          </cell>
          <cell r="L54">
            <v>3.411762574940826</v>
          </cell>
          <cell r="M54">
            <v>6.2884550452493846</v>
          </cell>
          <cell r="N54">
            <v>-4.0344836769448111E-2</v>
          </cell>
          <cell r="O54">
            <v>1290.7361945450923</v>
          </cell>
          <cell r="P54">
            <v>-8.0689673538896334E-2</v>
          </cell>
          <cell r="Q54">
            <v>1236.4723890901844</v>
          </cell>
          <cell r="R54">
            <v>-0.16137934707779278</v>
          </cell>
          <cell r="S54">
            <v>1127.9447781803688</v>
          </cell>
          <cell r="T54">
            <v>-0.32275869415558534</v>
          </cell>
          <cell r="U54">
            <v>910.88955636073774</v>
          </cell>
          <cell r="V54">
            <v>-0.80689673538896323</v>
          </cell>
          <cell r="W54">
            <v>259.72389090184447</v>
          </cell>
        </row>
        <row r="55">
          <cell r="B55" t="str">
            <v>NNFM</v>
          </cell>
          <cell r="C55">
            <v>-1.0695783764085483E-2</v>
          </cell>
          <cell r="D55">
            <v>3.7771043209876544E-2</v>
          </cell>
          <cell r="E55">
            <v>-1.570787561055087E-2</v>
          </cell>
          <cell r="F55">
            <v>-8.52221121949325E-3</v>
          </cell>
          <cell r="G55">
            <v>-0.20039638191718573</v>
          </cell>
          <cell r="H55" t="str">
            <v>4.30</v>
          </cell>
          <cell r="I55" t="str">
            <v>OVERPRICED</v>
          </cell>
          <cell r="J55">
            <v>-402.02757412118092</v>
          </cell>
          <cell r="K55">
            <v>-0.22562816632146457</v>
          </cell>
          <cell r="L55">
            <v>0.79678230295841446</v>
          </cell>
          <cell r="M55">
            <v>1.4686044479783791</v>
          </cell>
          <cell r="N55">
            <v>-4.7674418604651159E-2</v>
          </cell>
          <cell r="O55">
            <v>4.0949999999999998</v>
          </cell>
          <cell r="P55">
            <v>-9.5348837209302317E-2</v>
          </cell>
          <cell r="Q55">
            <v>3.8899999999999997</v>
          </cell>
          <cell r="R55">
            <v>-0.19069767441860463</v>
          </cell>
          <cell r="S55">
            <v>3.48</v>
          </cell>
          <cell r="T55">
            <v>-0.38139534883720927</v>
          </cell>
          <cell r="U55">
            <v>2.66</v>
          </cell>
          <cell r="V55">
            <v>-0.95348837209302328</v>
          </cell>
          <cell r="W55">
            <v>0.2</v>
          </cell>
        </row>
        <row r="56">
          <cell r="B56" t="str">
            <v>Health Care</v>
          </cell>
        </row>
        <row r="57">
          <cell r="B57" t="str">
            <v>EKOCORP</v>
          </cell>
          <cell r="C57">
            <v>9.6797374699833016E-2</v>
          </cell>
          <cell r="D57">
            <v>4.5916285198555959</v>
          </cell>
          <cell r="E57">
            <v>5.0756153933547612</v>
          </cell>
          <cell r="F57">
            <v>2.7537438876856268</v>
          </cell>
          <cell r="G57">
            <v>-3.657306304536341E-2</v>
          </cell>
          <cell r="H57">
            <v>3.37</v>
          </cell>
          <cell r="I57" t="str">
            <v>FAIRLY PRICED</v>
          </cell>
          <cell r="J57">
            <v>34.814993799680124</v>
          </cell>
          <cell r="K57">
            <v>0.599731418989494</v>
          </cell>
          <cell r="L57">
            <v>28.448538983881939</v>
          </cell>
          <cell r="M57">
            <v>52.435465415194955</v>
          </cell>
          <cell r="N57">
            <v>2.5305866370248786E-2</v>
          </cell>
          <cell r="O57">
            <v>3.4552807696677386</v>
          </cell>
          <cell r="P57">
            <v>5.061173274049735E-2</v>
          </cell>
          <cell r="Q57">
            <v>3.5405615393354761</v>
          </cell>
          <cell r="R57">
            <v>0.1012234654809947</v>
          </cell>
          <cell r="S57">
            <v>3.7111230786709521</v>
          </cell>
          <cell r="T57">
            <v>0.2024469309619894</v>
          </cell>
          <cell r="U57">
            <v>4.0522461573419042</v>
          </cell>
          <cell r="V57">
            <v>0.5061173274049735</v>
          </cell>
          <cell r="W57">
            <v>5.0756153933547612</v>
          </cell>
        </row>
        <row r="58">
          <cell r="B58" t="str">
            <v>GLAXOSMITH</v>
          </cell>
          <cell r="C58">
            <v>1.4378930848408744</v>
          </cell>
          <cell r="D58">
            <v>4.7765282666666673</v>
          </cell>
          <cell r="E58">
            <v>11.96599369087104</v>
          </cell>
          <cell r="F58">
            <v>6.4920762178833122</v>
          </cell>
          <cell r="G58">
            <v>-7.2704387884640925E-2</v>
          </cell>
          <cell r="H58" t="str">
            <v>10.20</v>
          </cell>
          <cell r="I58" t="str">
            <v>OVERPRICED</v>
          </cell>
          <cell r="J58">
            <v>7.0937123959593915</v>
          </cell>
          <cell r="K58">
            <v>1.3591621059146064</v>
          </cell>
          <cell r="L58">
            <v>4.5149923080698056</v>
          </cell>
          <cell r="M58">
            <v>8.3218938995003686</v>
          </cell>
          <cell r="N58">
            <v>8.6568318179953696E-3</v>
          </cell>
          <cell r="O58">
            <v>10.288299684543553</v>
          </cell>
          <cell r="P58">
            <v>1.7313663635990517E-2</v>
          </cell>
          <cell r="Q58">
            <v>10.376599369087103</v>
          </cell>
          <cell r="R58">
            <v>3.4627327271981256E-2</v>
          </cell>
          <cell r="S58">
            <v>10.553198738174208</v>
          </cell>
          <cell r="T58">
            <v>6.9254654543962291E-2</v>
          </cell>
          <cell r="U58">
            <v>10.906397476348415</v>
          </cell>
          <cell r="V58">
            <v>0.17313663635990584</v>
          </cell>
          <cell r="W58">
            <v>11.96599369087104</v>
          </cell>
        </row>
        <row r="59">
          <cell r="B59" t="str">
            <v>MAYBAKER</v>
          </cell>
          <cell r="C59">
            <v>0.18613255350981991</v>
          </cell>
          <cell r="D59">
            <v>2.4731217755102044</v>
          </cell>
          <cell r="E59">
            <v>3.4037845430593041</v>
          </cell>
          <cell r="F59">
            <v>1.8467023511513798</v>
          </cell>
          <cell r="G59">
            <v>-4.2833842455201721E-2</v>
          </cell>
          <cell r="H59" t="str">
            <v>2.35</v>
          </cell>
          <cell r="I59" t="str">
            <v>FAIRLY PRICED</v>
          </cell>
          <cell r="J59">
            <v>12.62541106156382</v>
          </cell>
          <cell r="K59">
            <v>0.74670902558787489</v>
          </cell>
          <cell r="L59">
            <v>9.9214367198478914</v>
          </cell>
          <cell r="M59">
            <v>18.286884689838676</v>
          </cell>
          <cell r="N59">
            <v>2.2420947724665963E-2</v>
          </cell>
          <cell r="O59">
            <v>2.402689227152965</v>
          </cell>
          <cell r="P59">
            <v>4.4841895449332148E-2</v>
          </cell>
          <cell r="Q59">
            <v>2.4553784543059307</v>
          </cell>
          <cell r="R59">
            <v>8.9683790898664073E-2</v>
          </cell>
          <cell r="S59">
            <v>2.5607569086118604</v>
          </cell>
          <cell r="T59">
            <v>0.17936758179732837</v>
          </cell>
          <cell r="U59">
            <v>2.7715138172237217</v>
          </cell>
          <cell r="V59">
            <v>0.44841895449332081</v>
          </cell>
          <cell r="W59">
            <v>3.4037845430593041</v>
          </cell>
        </row>
        <row r="60">
          <cell r="B60" t="str">
            <v>NEIMETH</v>
          </cell>
          <cell r="C60">
            <v>-0.11327850463768803</v>
          </cell>
          <cell r="D60">
            <v>0.34752053684210527</v>
          </cell>
          <cell r="E60">
            <v>-0.21887198634633487</v>
          </cell>
          <cell r="F60">
            <v>-0.11874764888134316</v>
          </cell>
          <cell r="G60">
            <v>-0.24749905955253726</v>
          </cell>
          <cell r="H60">
            <v>0.5</v>
          </cell>
          <cell r="I60" t="str">
            <v>OVERPRICED</v>
          </cell>
          <cell r="J60">
            <v>-4.4139000739743945</v>
          </cell>
          <cell r="K60">
            <v>-0.34169965884719999</v>
          </cell>
          <cell r="L60">
            <v>1.0482805123632921</v>
          </cell>
          <cell r="M60">
            <v>1.9321581534500203</v>
          </cell>
          <cell r="N60">
            <v>-3.0000000000000027E-2</v>
          </cell>
          <cell r="O60">
            <v>0.48499999999999999</v>
          </cell>
          <cell r="P60">
            <v>-6.0000000000000053E-2</v>
          </cell>
          <cell r="Q60">
            <v>0.47</v>
          </cell>
          <cell r="R60">
            <v>-0.12</v>
          </cell>
          <cell r="S60">
            <v>0.44</v>
          </cell>
          <cell r="T60">
            <v>-0.24</v>
          </cell>
          <cell r="U60">
            <v>0.38</v>
          </cell>
          <cell r="V60">
            <v>-0.6</v>
          </cell>
          <cell r="W60">
            <v>0.2</v>
          </cell>
        </row>
        <row r="61">
          <cell r="B61" t="str">
            <v>UNIONDAC</v>
          </cell>
          <cell r="C61">
            <v>8.1412406303146043E-2</v>
          </cell>
          <cell r="D61">
            <v>0.85988217098591546</v>
          </cell>
          <cell r="E61">
            <v>1.2669442025016457</v>
          </cell>
          <cell r="F61">
            <v>0.68737277813551523</v>
          </cell>
          <cell r="G61">
            <v>0.37281064844626266</v>
          </cell>
          <cell r="H61" t="str">
            <v>0.24</v>
          </cell>
          <cell r="I61" t="str">
            <v>UNDERPRICED</v>
          </cell>
          <cell r="J61">
            <v>2.947953646110637</v>
          </cell>
          <cell r="K61">
            <v>0.79938019571611063</v>
          </cell>
          <cell r="L61">
            <v>8.4430961980907924</v>
          </cell>
          <cell r="M61">
            <v>15.562053254931083</v>
          </cell>
          <cell r="N61">
            <v>0.2139467088545095</v>
          </cell>
          <cell r="O61">
            <v>0.29134721012508225</v>
          </cell>
          <cell r="P61">
            <v>0.42789341770901901</v>
          </cell>
          <cell r="Q61">
            <v>0.34269442025016456</v>
          </cell>
          <cell r="R61">
            <v>0.85578683541803824</v>
          </cell>
          <cell r="S61">
            <v>0.44538884050032918</v>
          </cell>
          <cell r="T61">
            <v>1.7115736708360765</v>
          </cell>
          <cell r="U61">
            <v>0.65077768100065836</v>
          </cell>
          <cell r="V61">
            <v>4.278934177090191</v>
          </cell>
          <cell r="W61">
            <v>1.2669442025016457</v>
          </cell>
        </row>
        <row r="62">
          <cell r="B62" t="str">
            <v>Hotel &amp; Tourism</v>
          </cell>
        </row>
        <row r="63">
          <cell r="B63" t="str">
            <v>IKEJAHOTEL</v>
          </cell>
          <cell r="C63">
            <v>0.39385263699390277</v>
          </cell>
          <cell r="D63">
            <v>5.9430056538461544</v>
          </cell>
          <cell r="E63">
            <v>7.9122688388156686</v>
          </cell>
          <cell r="F63">
            <v>4.2927527529253826</v>
          </cell>
          <cell r="G63">
            <v>0.40038500040914443</v>
          </cell>
          <cell r="H63" t="str">
            <v>1.43</v>
          </cell>
          <cell r="I63" t="str">
            <v>UNDERPRICED</v>
          </cell>
          <cell r="J63">
            <v>3.6307996079816465</v>
          </cell>
          <cell r="K63">
            <v>0.72232015295950924</v>
          </cell>
          <cell r="L63">
            <v>10.899388120617912</v>
          </cell>
          <cell r="M63">
            <v>20.089414404347782</v>
          </cell>
          <cell r="N63">
            <v>0.2266527566019465</v>
          </cell>
          <cell r="O63">
            <v>1.7541134419407833</v>
          </cell>
          <cell r="P63">
            <v>0.45330551320389301</v>
          </cell>
          <cell r="Q63">
            <v>2.078226883881567</v>
          </cell>
          <cell r="R63">
            <v>0.90661102640778601</v>
          </cell>
          <cell r="S63">
            <v>2.7264537677631338</v>
          </cell>
          <cell r="T63">
            <v>1.813222052815572</v>
          </cell>
          <cell r="U63">
            <v>4.0229075355262678</v>
          </cell>
          <cell r="V63">
            <v>4.5330551320389292</v>
          </cell>
          <cell r="W63">
            <v>7.9122688388156686</v>
          </cell>
        </row>
        <row r="64">
          <cell r="B64" t="str">
            <v>TOURIST</v>
          </cell>
          <cell r="E64">
            <v>0</v>
          </cell>
          <cell r="F64">
            <v>0</v>
          </cell>
          <cell r="G64">
            <v>0</v>
          </cell>
          <cell r="H64">
            <v>3.5</v>
          </cell>
          <cell r="N64">
            <v>0</v>
          </cell>
          <cell r="P64">
            <v>0</v>
          </cell>
          <cell r="W64">
            <v>0</v>
          </cell>
        </row>
        <row r="65">
          <cell r="B65" t="str">
            <v>Industrial/Domestic Products</v>
          </cell>
        </row>
        <row r="66">
          <cell r="B66" t="str">
            <v>BOCGAS</v>
          </cell>
          <cell r="C66">
            <v>0.61364655560054526</v>
          </cell>
          <cell r="D66">
            <v>4.2857481020565062</v>
          </cell>
          <cell r="E66">
            <v>7.3539808800592326</v>
          </cell>
          <cell r="F66">
            <v>3.9898570575567311</v>
          </cell>
          <cell r="G66">
            <v>-2.4235371913800385E-2</v>
          </cell>
          <cell r="H66">
            <v>4.54</v>
          </cell>
          <cell r="I66" t="str">
            <v>FAIRLY PRICED</v>
          </cell>
          <cell r="J66">
            <v>7.3983956376271491</v>
          </cell>
          <cell r="K66">
            <v>0.93095930104762981</v>
          </cell>
          <cell r="L66">
            <v>6.5018812884104875</v>
          </cell>
          <cell r="M66">
            <v>11.984066093000813</v>
          </cell>
          <cell r="N66">
            <v>3.0990978855277795E-2</v>
          </cell>
          <cell r="O66">
            <v>4.680699044002961</v>
          </cell>
          <cell r="P66">
            <v>6.1981957710555813E-2</v>
          </cell>
          <cell r="Q66">
            <v>4.8213980880059237</v>
          </cell>
          <cell r="R66">
            <v>0.12396391542111163</v>
          </cell>
          <cell r="S66">
            <v>5.1027961760118465</v>
          </cell>
          <cell r="T66">
            <v>0.24792783084222325</v>
          </cell>
          <cell r="U66">
            <v>5.6655923520236939</v>
          </cell>
          <cell r="V66">
            <v>0.61981957710555791</v>
          </cell>
          <cell r="W66">
            <v>7.3539808800592326</v>
          </cell>
        </row>
        <row r="67">
          <cell r="B67" t="str">
            <v>BETAGLAS</v>
          </cell>
          <cell r="C67">
            <v>8.6327153175660527</v>
          </cell>
          <cell r="D67">
            <v>39.703330019801186</v>
          </cell>
          <cell r="E67">
            <v>82.866906607631449</v>
          </cell>
          <cell r="F67">
            <v>44.958930075935939</v>
          </cell>
          <cell r="G67">
            <v>-6.4479487337043118E-2</v>
          </cell>
          <cell r="H67">
            <v>66.349999999999994</v>
          </cell>
          <cell r="I67" t="str">
            <v>OVERPRICED</v>
          </cell>
          <cell r="J67">
            <v>7.6858783776860395</v>
          </cell>
          <cell r="K67">
            <v>1.1323717696604703</v>
          </cell>
          <cell r="L67">
            <v>5.2079708900457362</v>
          </cell>
          <cell r="M67">
            <v>9.5991705459129317</v>
          </cell>
          <cell r="N67">
            <v>1.2446802266489421E-2</v>
          </cell>
          <cell r="O67">
            <v>67.175845330381563</v>
          </cell>
          <cell r="P67">
            <v>2.4893604532978841E-2</v>
          </cell>
          <cell r="Q67">
            <v>68.001690660763146</v>
          </cell>
          <cell r="R67">
            <v>4.9787209065957683E-2</v>
          </cell>
          <cell r="S67">
            <v>69.653381321526282</v>
          </cell>
          <cell r="T67">
            <v>9.9574418131915365E-2</v>
          </cell>
          <cell r="U67">
            <v>72.956762643052585</v>
          </cell>
          <cell r="V67">
            <v>0.24893604532978841</v>
          </cell>
          <cell r="W67">
            <v>82.866906607631449</v>
          </cell>
        </row>
        <row r="68">
          <cell r="B68" t="str">
            <v>VITAFOAM</v>
          </cell>
          <cell r="C68">
            <v>0.24171524332120753</v>
          </cell>
          <cell r="D68">
            <v>2.0811309520000001</v>
          </cell>
          <cell r="E68">
            <v>3.2897071686060375</v>
          </cell>
          <cell r="F68">
            <v>1.7848103738681533</v>
          </cell>
          <cell r="G68">
            <v>-0.10704112636103366</v>
          </cell>
          <cell r="H68" t="str">
            <v>3.84</v>
          </cell>
          <cell r="I68" t="str">
            <v>OVERPRICED</v>
          </cell>
          <cell r="J68">
            <v>15.886461884810254</v>
          </cell>
          <cell r="K68">
            <v>0.85761560182117424</v>
          </cell>
          <cell r="L68">
            <v>7.3839380146016564</v>
          </cell>
          <cell r="M68">
            <v>13.609845715168458</v>
          </cell>
          <cell r="N68">
            <v>-7.1652712421088616E-3</v>
          </cell>
          <cell r="O68">
            <v>3.812485358430302</v>
          </cell>
          <cell r="P68">
            <v>-1.4330542484217723E-2</v>
          </cell>
          <cell r="Q68">
            <v>3.7849707168606037</v>
          </cell>
          <cell r="R68">
            <v>-2.8661084968435557E-2</v>
          </cell>
          <cell r="S68">
            <v>3.7299414337212071</v>
          </cell>
          <cell r="T68">
            <v>-5.7322169936871115E-2</v>
          </cell>
          <cell r="U68">
            <v>3.6198828674424148</v>
          </cell>
          <cell r="V68">
            <v>-0.14330542484217768</v>
          </cell>
          <cell r="W68">
            <v>3.2897071686060375</v>
          </cell>
        </row>
        <row r="69">
          <cell r="B69" t="str">
            <v>Insurance</v>
          </cell>
        </row>
        <row r="70">
          <cell r="B70" t="str">
            <v>AIICO</v>
          </cell>
          <cell r="C70">
            <v>0.67700008520217636</v>
          </cell>
          <cell r="D70">
            <v>1.203828427128427</v>
          </cell>
          <cell r="E70">
            <v>4.5888288531393089</v>
          </cell>
          <cell r="F70">
            <v>2.4896408468049165</v>
          </cell>
          <cell r="G70">
            <v>0.55443662024391405</v>
          </cell>
          <cell r="H70" t="str">
            <v>0.66</v>
          </cell>
          <cell r="I70" t="str">
            <v>UNDERPRICED</v>
          </cell>
          <cell r="J70">
            <v>0.97488909444213812</v>
          </cell>
          <cell r="K70">
            <v>2.06810272186679</v>
          </cell>
          <cell r="L70">
            <v>3.6774601676178831</v>
          </cell>
          <cell r="M70">
            <v>6.7781806139195995</v>
          </cell>
          <cell r="N70">
            <v>0.2976385494802507</v>
          </cell>
          <cell r="O70">
            <v>0.85644144265696553</v>
          </cell>
          <cell r="P70">
            <v>0.59527709896050141</v>
          </cell>
          <cell r="Q70">
            <v>1.0528828853139309</v>
          </cell>
          <cell r="R70">
            <v>1.1905541979210028</v>
          </cell>
          <cell r="S70">
            <v>1.4457657706278619</v>
          </cell>
          <cell r="T70">
            <v>2.3811083958420056</v>
          </cell>
          <cell r="U70">
            <v>2.2315315412557237</v>
          </cell>
          <cell r="V70">
            <v>5.9527709896050132</v>
          </cell>
          <cell r="W70">
            <v>4.5888288531393089</v>
          </cell>
        </row>
        <row r="71">
          <cell r="B71" t="str">
            <v>LASACO</v>
          </cell>
          <cell r="C71">
            <v>0.10549880259330342</v>
          </cell>
          <cell r="D71">
            <v>0.5706446038251366</v>
          </cell>
          <cell r="E71">
            <v>1.0981386167916538</v>
          </cell>
          <cell r="F71">
            <v>0.59578834672554615</v>
          </cell>
          <cell r="G71">
            <v>0</v>
          </cell>
          <cell r="H71" t="e">
            <v>#N/A</v>
          </cell>
          <cell r="I71" t="str">
            <v>FAIRLY PRICED</v>
          </cell>
          <cell r="J71" t="e">
            <v>#N/A</v>
          </cell>
          <cell r="K71">
            <v>1.0440620006425476</v>
          </cell>
          <cell r="L71">
            <v>5.6473470037598705</v>
          </cell>
          <cell r="M71">
            <v>10.409014982141215</v>
          </cell>
          <cell r="N71" t="e">
            <v>#N/A</v>
          </cell>
          <cell r="O71" t="e">
            <v>#N/A</v>
          </cell>
          <cell r="P71" t="e">
            <v>#N/A</v>
          </cell>
          <cell r="Q71" t="e">
            <v>#N/A</v>
          </cell>
          <cell r="R71" t="e">
            <v>#N/A</v>
          </cell>
          <cell r="S71" t="e">
            <v>#N/A</v>
          </cell>
          <cell r="T71" t="e">
            <v>#N/A</v>
          </cell>
          <cell r="U71" t="e">
            <v>#N/A</v>
          </cell>
          <cell r="V71" t="e">
            <v>#N/A</v>
          </cell>
          <cell r="W71">
            <v>1.0981386167916538</v>
          </cell>
        </row>
        <row r="72">
          <cell r="B72" t="str">
            <v>LAWUNION</v>
          </cell>
          <cell r="C72">
            <v>0.12327699508602416</v>
          </cell>
          <cell r="D72">
            <v>0.74843488372093026</v>
          </cell>
          <cell r="E72">
            <v>1.364819859151051</v>
          </cell>
          <cell r="F72">
            <v>0.74047461315721352</v>
          </cell>
          <cell r="G72">
            <v>0</v>
          </cell>
          <cell r="H72" t="e">
            <v>#N/A</v>
          </cell>
          <cell r="I72" t="str">
            <v>FAIRLY PRICED</v>
          </cell>
          <cell r="J72" t="e">
            <v>#N/A</v>
          </cell>
          <cell r="K72">
            <v>0.9893641107104183</v>
          </cell>
          <cell r="L72">
            <v>6.0065920055927835</v>
          </cell>
          <cell r="M72">
            <v>11.071164236268602</v>
          </cell>
          <cell r="N72" t="e">
            <v>#N/A</v>
          </cell>
          <cell r="O72" t="e">
            <v>#N/A</v>
          </cell>
          <cell r="P72" t="e">
            <v>#N/A</v>
          </cell>
          <cell r="Q72" t="e">
            <v>#N/A</v>
          </cell>
          <cell r="R72" t="e">
            <v>#N/A</v>
          </cell>
          <cell r="S72" t="e">
            <v>#N/A</v>
          </cell>
          <cell r="T72" t="e">
            <v>#N/A</v>
          </cell>
          <cell r="U72" t="e">
            <v>#N/A</v>
          </cell>
          <cell r="V72" t="e">
            <v>#N/A</v>
          </cell>
          <cell r="W72">
            <v>1.364819859151051</v>
          </cell>
        </row>
        <row r="73">
          <cell r="B73" t="str">
            <v>LINKASSURE</v>
          </cell>
          <cell r="C73">
            <v>0.12434059362989422</v>
          </cell>
          <cell r="D73">
            <v>1.2140698750000001</v>
          </cell>
          <cell r="E73">
            <v>1.8357728431494711</v>
          </cell>
          <cell r="F73">
            <v>0.99598725557903656</v>
          </cell>
          <cell r="G73">
            <v>0.1112460173684489</v>
          </cell>
          <cell r="H73">
            <v>0.64</v>
          </cell>
          <cell r="I73" t="str">
            <v>UNDERPRICED</v>
          </cell>
          <cell r="J73">
            <v>5.1471525212835232</v>
          </cell>
          <cell r="K73">
            <v>0.82037061958977975</v>
          </cell>
          <cell r="L73">
            <v>8.0101536151873347</v>
          </cell>
          <cell r="M73">
            <v>14.764066903313472</v>
          </cell>
          <cell r="N73">
            <v>9.341975337105235E-2</v>
          </cell>
          <cell r="O73">
            <v>0.69978864215747349</v>
          </cell>
          <cell r="P73">
            <v>0.18683950674210492</v>
          </cell>
          <cell r="Q73">
            <v>0.7595772843149472</v>
          </cell>
          <cell r="R73">
            <v>0.37367901348420962</v>
          </cell>
          <cell r="S73">
            <v>0.87915456862989416</v>
          </cell>
          <cell r="T73">
            <v>0.74735802696841946</v>
          </cell>
          <cell r="U73">
            <v>1.1183091372597884</v>
          </cell>
          <cell r="V73">
            <v>1.8683950674210483</v>
          </cell>
          <cell r="W73">
            <v>1.8357728431494711</v>
          </cell>
        </row>
        <row r="74">
          <cell r="B74" t="str">
            <v>MANSARD</v>
          </cell>
          <cell r="C74">
            <v>0.197998718850908</v>
          </cell>
          <cell r="D74">
            <v>3.5128622380952383</v>
          </cell>
          <cell r="E74">
            <v>4.5028558323497787</v>
          </cell>
          <cell r="F74">
            <v>2.4429967135999067</v>
          </cell>
          <cell r="G74">
            <v>4.4299671359990668E-2</v>
          </cell>
          <cell r="H74" t="str">
            <v>2.00</v>
          </cell>
          <cell r="I74" t="str">
            <v>FAIRLY PRICED</v>
          </cell>
          <cell r="J74">
            <v>10.1010754595134</v>
          </cell>
          <cell r="K74">
            <v>0.69544335872520879</v>
          </cell>
          <cell r="L74">
            <v>12.338447075707952</v>
          </cell>
          <cell r="M74">
            <v>22.741843272937565</v>
          </cell>
          <cell r="N74">
            <v>6.2571395808744379E-2</v>
          </cell>
          <cell r="O74">
            <v>2.1251427916174888</v>
          </cell>
          <cell r="P74">
            <v>0.12514279161748898</v>
          </cell>
          <cell r="Q74">
            <v>2.250285583234978</v>
          </cell>
          <cell r="R74">
            <v>0.25028558323497796</v>
          </cell>
          <cell r="S74">
            <v>2.5005711664699559</v>
          </cell>
          <cell r="T74">
            <v>0.50057116646995592</v>
          </cell>
          <cell r="U74">
            <v>3.0011423329399118</v>
          </cell>
          <cell r="V74">
            <v>1.2514279161748894</v>
          </cell>
          <cell r="W74">
            <v>4.5028558323497787</v>
          </cell>
        </row>
        <row r="75">
          <cell r="B75" t="str">
            <v>MBENEFIT</v>
          </cell>
          <cell r="C75">
            <v>0.1580444412282285</v>
          </cell>
          <cell r="D75">
            <v>0.38516441360787829</v>
          </cell>
          <cell r="E75">
            <v>1.1753866197490208</v>
          </cell>
          <cell r="F75">
            <v>0.63769877521433105</v>
          </cell>
          <cell r="G75">
            <v>0.43769877521433098</v>
          </cell>
          <cell r="H75" t="str">
            <v>0.20</v>
          </cell>
          <cell r="I75" t="str">
            <v>UNDERPRICED</v>
          </cell>
          <cell r="J75">
            <v>1.2654668424002613</v>
          </cell>
          <cell r="K75">
            <v>1.6556534110743386</v>
          </cell>
          <cell r="L75">
            <v>4.034933277364968</v>
          </cell>
          <cell r="M75">
            <v>7.4370639714665501</v>
          </cell>
          <cell r="N75">
            <v>0.2438466549372551</v>
          </cell>
          <cell r="O75">
            <v>0.24876933098745102</v>
          </cell>
          <cell r="P75">
            <v>0.48769330987451043</v>
          </cell>
          <cell r="Q75">
            <v>0.29753866197490209</v>
          </cell>
          <cell r="R75">
            <v>0.97538661974902108</v>
          </cell>
          <cell r="S75">
            <v>0.39507732394980422</v>
          </cell>
          <cell r="T75">
            <v>1.9507732394980417</v>
          </cell>
          <cell r="U75">
            <v>0.59015464789960836</v>
          </cell>
          <cell r="V75">
            <v>4.8769330987451038</v>
          </cell>
          <cell r="W75">
            <v>1.1753866197490208</v>
          </cell>
        </row>
        <row r="76">
          <cell r="B76" t="str">
            <v>NEM</v>
          </cell>
          <cell r="C76">
            <v>0.35890064310562486</v>
          </cell>
          <cell r="D76">
            <v>1.2572657196969697</v>
          </cell>
          <cell r="E76">
            <v>3.0517689352250938</v>
          </cell>
          <cell r="F76">
            <v>1.65571845002433</v>
          </cell>
          <cell r="G76">
            <v>-5.4121722464816745E-2</v>
          </cell>
          <cell r="H76" t="str">
            <v>2.27</v>
          </cell>
          <cell r="I76" t="str">
            <v>OVERPRICED</v>
          </cell>
          <cell r="J76">
            <v>6.3248702492069278</v>
          </cell>
          <cell r="K76">
            <v>1.31692006239015</v>
          </cell>
          <cell r="L76">
            <v>4.6133058879391591</v>
          </cell>
          <cell r="M76">
            <v>8.5031024431097357</v>
          </cell>
          <cell r="N76">
            <v>1.7219580071037299E-2</v>
          </cell>
          <cell r="O76">
            <v>2.3090884467612547</v>
          </cell>
          <cell r="P76">
            <v>3.4439160142074599E-2</v>
          </cell>
          <cell r="Q76">
            <v>2.3481768935225094</v>
          </cell>
          <cell r="R76">
            <v>6.8878320284149197E-2</v>
          </cell>
          <cell r="S76">
            <v>2.4263537870450187</v>
          </cell>
          <cell r="T76">
            <v>0.13775664056829839</v>
          </cell>
          <cell r="U76">
            <v>2.5827075740900374</v>
          </cell>
          <cell r="V76">
            <v>0.34439160142074621</v>
          </cell>
          <cell r="W76">
            <v>3.0517689352250938</v>
          </cell>
        </row>
        <row r="77">
          <cell r="B77" t="str">
            <v>CORNERST</v>
          </cell>
          <cell r="C77">
            <v>2.8816373345039569E-3</v>
          </cell>
          <cell r="D77">
            <v>0.27121510522742703</v>
          </cell>
          <cell r="E77">
            <v>0.28562329189994684</v>
          </cell>
          <cell r="F77">
            <v>0.15496315880826853</v>
          </cell>
          <cell r="G77">
            <v>-5.2416039230220444E-2</v>
          </cell>
          <cell r="H77" t="str">
            <v>0.21</v>
          </cell>
          <cell r="I77" t="str">
            <v>OVERPRICED</v>
          </cell>
          <cell r="J77">
            <v>72.875235715999366</v>
          </cell>
          <cell r="K77">
            <v>0.5713662543917839</v>
          </cell>
          <cell r="L77">
            <v>53.776079644992443</v>
          </cell>
          <cell r="M77">
            <v>99.118403443753905</v>
          </cell>
          <cell r="N77">
            <v>1.8005545690463531E-2</v>
          </cell>
          <cell r="O77">
            <v>0.21378116459499732</v>
          </cell>
          <cell r="P77">
            <v>3.6011091380927063E-2</v>
          </cell>
          <cell r="Q77">
            <v>0.21756232918999469</v>
          </cell>
          <cell r="R77">
            <v>7.2022182761854125E-2</v>
          </cell>
          <cell r="S77">
            <v>0.22512465837998935</v>
          </cell>
          <cell r="T77">
            <v>0.14404436552370825</v>
          </cell>
          <cell r="U77">
            <v>0.24024931675997874</v>
          </cell>
          <cell r="V77">
            <v>0.36011091380927063</v>
          </cell>
          <cell r="W77">
            <v>0.28562329189994684</v>
          </cell>
        </row>
        <row r="78">
          <cell r="B78" t="str">
            <v>PRESTIGE</v>
          </cell>
          <cell r="C78">
            <v>4.1419177654856337E-2</v>
          </cell>
          <cell r="D78">
            <v>0.38326068773234201</v>
          </cell>
          <cell r="E78">
            <v>0.59035657600662372</v>
          </cell>
          <cell r="F78">
            <v>0.32029432625286924</v>
          </cell>
          <cell r="G78">
            <v>-7.1882269498852305E-2</v>
          </cell>
          <cell r="H78" t="str">
            <v>0.50</v>
          </cell>
          <cell r="I78" t="str">
            <v>OVERPRICED</v>
          </cell>
          <cell r="J78">
            <v>12.071702730712611</v>
          </cell>
          <cell r="K78">
            <v>0.83570879170512102</v>
          </cell>
          <cell r="L78">
            <v>7.7329957857170353</v>
          </cell>
          <cell r="M78">
            <v>14.253218181346613</v>
          </cell>
          <cell r="N78">
            <v>9.0356576006622724E-3</v>
          </cell>
          <cell r="O78">
            <v>0.50451782880033114</v>
          </cell>
          <cell r="P78">
            <v>1.8071315201324767E-2</v>
          </cell>
          <cell r="Q78">
            <v>0.50903565760066238</v>
          </cell>
          <cell r="R78">
            <v>3.6142630402649534E-2</v>
          </cell>
          <cell r="S78">
            <v>0.51807131520132477</v>
          </cell>
          <cell r="T78">
            <v>7.2285260805299067E-2</v>
          </cell>
          <cell r="U78">
            <v>0.53614263040264953</v>
          </cell>
          <cell r="V78">
            <v>0.18071315201324745</v>
          </cell>
          <cell r="W78">
            <v>0.59035657600662372</v>
          </cell>
        </row>
        <row r="79">
          <cell r="B79" t="str">
            <v>REGALINS</v>
          </cell>
          <cell r="C79">
            <v>8.0005963218015147E-2</v>
          </cell>
          <cell r="D79">
            <v>0.40418043478260868</v>
          </cell>
          <cell r="E79">
            <v>0.80421025087268438</v>
          </cell>
          <cell r="F79">
            <v>0.43631932113182281</v>
          </cell>
          <cell r="G79">
            <v>0</v>
          </cell>
          <cell r="H79" t="e">
            <v>#N/A</v>
          </cell>
          <cell r="I79" t="str">
            <v>FAIRLY PRICED</v>
          </cell>
          <cell r="J79" t="e">
            <v>#N/A</v>
          </cell>
          <cell r="K79">
            <v>1.0795161853059518</v>
          </cell>
          <cell r="L79">
            <v>5.453585002693595</v>
          </cell>
          <cell r="M79">
            <v>10.051878866594263</v>
          </cell>
          <cell r="N79" t="e">
            <v>#N/A</v>
          </cell>
          <cell r="O79" t="e">
            <v>#N/A</v>
          </cell>
          <cell r="P79" t="e">
            <v>#N/A</v>
          </cell>
          <cell r="Q79" t="e">
            <v>#N/A</v>
          </cell>
          <cell r="R79" t="e">
            <v>#N/A</v>
          </cell>
          <cell r="S79" t="e">
            <v>#N/A</v>
          </cell>
          <cell r="T79" t="e">
            <v>#N/A</v>
          </cell>
          <cell r="U79" t="e">
            <v>#N/A</v>
          </cell>
          <cell r="V79" t="e">
            <v>#N/A</v>
          </cell>
          <cell r="W79">
            <v>0.80421025087268438</v>
          </cell>
        </row>
        <row r="80">
          <cell r="B80" t="str">
            <v>SOVRENINS</v>
          </cell>
          <cell r="C80">
            <v>4.5109442766219518E-2</v>
          </cell>
          <cell r="D80">
            <v>0.36744604316546764</v>
          </cell>
          <cell r="E80">
            <v>0.59299325699656524</v>
          </cell>
          <cell r="F80">
            <v>0.32172484129333795</v>
          </cell>
          <cell r="G80">
            <v>7.9760731559424286E-2</v>
          </cell>
          <cell r="H80" t="str">
            <v>0.23</v>
          </cell>
          <cell r="I80" t="str">
            <v>UNDERPRICED</v>
          </cell>
          <cell r="J80">
            <v>5.0987107331823864</v>
          </cell>
          <cell r="K80">
            <v>0.87557029740135039</v>
          </cell>
          <cell r="L80">
            <v>7.1320952236249653</v>
          </cell>
          <cell r="M80">
            <v>13.14565688762247</v>
          </cell>
          <cell r="N80">
            <v>7.8911577607948979E-2</v>
          </cell>
          <cell r="O80">
            <v>0.24814966284982828</v>
          </cell>
          <cell r="P80">
            <v>0.15782315521589796</v>
          </cell>
          <cell r="Q80">
            <v>0.26629932569965653</v>
          </cell>
          <cell r="R80">
            <v>0.31564631043179592</v>
          </cell>
          <cell r="S80">
            <v>0.30259865139931308</v>
          </cell>
          <cell r="T80">
            <v>0.63129262086359184</v>
          </cell>
          <cell r="U80">
            <v>0.37519730279862612</v>
          </cell>
          <cell r="V80">
            <v>1.5782315521589791</v>
          </cell>
          <cell r="W80">
            <v>0.59299325699656524</v>
          </cell>
        </row>
        <row r="81">
          <cell r="B81" t="str">
            <v>STDINSURE</v>
          </cell>
          <cell r="C81">
            <v>-5.8564039409348317E-2</v>
          </cell>
          <cell r="D81">
            <v>0.20641285824941905</v>
          </cell>
          <cell r="E81">
            <v>-8.6407338797322514E-2</v>
          </cell>
          <cell r="F81">
            <v>-4.6879769766605101E-2</v>
          </cell>
          <cell r="G81">
            <v>0</v>
          </cell>
          <cell r="H81" t="e">
            <v>#N/A</v>
          </cell>
          <cell r="I81" t="str">
            <v>FAIRLY PRICED</v>
          </cell>
          <cell r="J81" t="e">
            <v>#N/A</v>
          </cell>
          <cell r="K81">
            <v>-0.22711651863256463</v>
          </cell>
          <cell r="L81">
            <v>0.80048729970497712</v>
          </cell>
          <cell r="M81">
            <v>1.4754333831612321</v>
          </cell>
          <cell r="N81" t="e">
            <v>#N/A</v>
          </cell>
          <cell r="O81" t="e">
            <v>#N/A</v>
          </cell>
          <cell r="P81" t="e">
            <v>#N/A</v>
          </cell>
          <cell r="Q81" t="e">
            <v>#N/A</v>
          </cell>
          <cell r="R81" t="e">
            <v>#N/A</v>
          </cell>
          <cell r="S81" t="e">
            <v>#N/A</v>
          </cell>
          <cell r="T81" t="e">
            <v>#N/A</v>
          </cell>
          <cell r="U81" t="e">
            <v>#N/A</v>
          </cell>
          <cell r="V81" t="e">
            <v>#N/A</v>
          </cell>
          <cell r="W81">
            <v>0.2</v>
          </cell>
        </row>
        <row r="82">
          <cell r="B82" t="str">
            <v>UNIVINSURE</v>
          </cell>
          <cell r="C82">
            <v>5.4282072056718124E-2</v>
          </cell>
          <cell r="D82">
            <v>0.29681234374999999</v>
          </cell>
          <cell r="E82">
            <v>0.56822270403359054</v>
          </cell>
          <cell r="F82">
            <v>0.30828573026343392</v>
          </cell>
          <cell r="G82">
            <v>0.10828573026343391</v>
          </cell>
          <cell r="H82">
            <v>0.2</v>
          </cell>
          <cell r="I82" t="str">
            <v>UNDERPRICED</v>
          </cell>
          <cell r="J82">
            <v>3.6844577301880532</v>
          </cell>
          <cell r="K82">
            <v>1.0386553549912256</v>
          </cell>
          <cell r="L82">
            <v>5.6793287098788907</v>
          </cell>
          <cell r="M82">
            <v>10.467962671724605</v>
          </cell>
          <cell r="N82">
            <v>9.2055676008397702E-2</v>
          </cell>
          <cell r="O82">
            <v>0.21841113520167954</v>
          </cell>
          <cell r="P82">
            <v>0.1841113520167954</v>
          </cell>
          <cell r="Q82">
            <v>0.2368222704033591</v>
          </cell>
          <cell r="R82">
            <v>0.36822270403359059</v>
          </cell>
          <cell r="S82">
            <v>0.27364454080671813</v>
          </cell>
          <cell r="T82">
            <v>0.73644540806718117</v>
          </cell>
          <cell r="U82">
            <v>0.34728908161343625</v>
          </cell>
          <cell r="V82">
            <v>1.8411135201679527</v>
          </cell>
          <cell r="W82">
            <v>0.56822270403359054</v>
          </cell>
        </row>
        <row r="83">
          <cell r="B83" t="str">
            <v>WAPIC</v>
          </cell>
          <cell r="C83">
            <v>7.749965100756287E-2</v>
          </cell>
          <cell r="D83">
            <v>0.65677817638266067</v>
          </cell>
          <cell r="E83">
            <v>1.0442764314204749</v>
          </cell>
          <cell r="F83">
            <v>0.56656574961200878</v>
          </cell>
          <cell r="G83">
            <v>0</v>
          </cell>
          <cell r="H83" t="str">
            <v>0.47</v>
          </cell>
          <cell r="I83" t="str">
            <v>FAIRLY PRICED</v>
          </cell>
          <cell r="J83">
            <v>6.0645434384489629</v>
          </cell>
          <cell r="K83">
            <v>0.8626439945560993</v>
          </cell>
          <cell r="L83">
            <v>7.3105587218285661</v>
          </cell>
          <cell r="M83">
            <v>13.474595276804127</v>
          </cell>
          <cell r="N83">
            <v>6.1093237385156929E-2</v>
          </cell>
          <cell r="O83">
            <v>0.49871382157102373</v>
          </cell>
          <cell r="P83">
            <v>0.12218647477031386</v>
          </cell>
          <cell r="Q83">
            <v>0.52742764314204749</v>
          </cell>
          <cell r="R83">
            <v>0.24437294954062772</v>
          </cell>
          <cell r="S83">
            <v>0.584855286284095</v>
          </cell>
          <cell r="T83">
            <v>0.48874589908125521</v>
          </cell>
          <cell r="U83">
            <v>0.69971057256818991</v>
          </cell>
          <cell r="V83">
            <v>1.2218647477031381</v>
          </cell>
          <cell r="W83">
            <v>1.0442764314204749</v>
          </cell>
        </row>
        <row r="84">
          <cell r="B84" t="str">
            <v>Petroleum(Marketing)</v>
          </cell>
        </row>
        <row r="85">
          <cell r="B85" t="str">
            <v>CONOIL</v>
          </cell>
          <cell r="C85">
            <v>3.5904648630347138</v>
          </cell>
          <cell r="D85">
            <v>17.468087066791558</v>
          </cell>
          <cell r="E85">
            <v>35.420411381965124</v>
          </cell>
          <cell r="F85">
            <v>19.217126157765865</v>
          </cell>
          <cell r="G85">
            <v>0</v>
          </cell>
          <cell r="H85" t="e">
            <v>#N/A</v>
          </cell>
          <cell r="I85" t="str">
            <v>FAIRLY PRICED</v>
          </cell>
          <cell r="J85" t="e">
            <v>#N/A</v>
          </cell>
          <cell r="K85">
            <v>1.1001276833740652</v>
          </cell>
          <cell r="L85">
            <v>5.3522668765300958</v>
          </cell>
          <cell r="M85">
            <v>9.865132436368496</v>
          </cell>
          <cell r="N85" t="e">
            <v>#N/A</v>
          </cell>
          <cell r="O85" t="e">
            <v>#N/A</v>
          </cell>
          <cell r="P85" t="e">
            <v>#N/A</v>
          </cell>
          <cell r="Q85" t="e">
            <v>#N/A</v>
          </cell>
          <cell r="R85" t="e">
            <v>#N/A</v>
          </cell>
          <cell r="S85" t="e">
            <v>#N/A</v>
          </cell>
          <cell r="T85" t="e">
            <v>#N/A</v>
          </cell>
          <cell r="U85" t="e">
            <v>#N/A</v>
          </cell>
          <cell r="V85" t="e">
            <v>#N/A</v>
          </cell>
          <cell r="W85">
            <v>35.420411381965124</v>
          </cell>
        </row>
        <row r="86">
          <cell r="B86" t="str">
            <v>ETERNA</v>
          </cell>
          <cell r="C86">
            <v>1.4145091780978625</v>
          </cell>
          <cell r="D86">
            <v>6.6375998076923084</v>
          </cell>
          <cell r="E86">
            <v>13.71014569818162</v>
          </cell>
          <cell r="F86">
            <v>7.4383551529685787</v>
          </cell>
          <cell r="G86">
            <v>0.2075811042722509</v>
          </cell>
          <cell r="H86" t="str">
            <v>3.65</v>
          </cell>
          <cell r="I86" t="str">
            <v>UNDERPRICED</v>
          </cell>
          <cell r="J86">
            <v>2.5804003653820589</v>
          </cell>
          <cell r="K86">
            <v>1.1206392925870998</v>
          </cell>
          <cell r="L86">
            <v>5.2586121519346962</v>
          </cell>
          <cell r="M86">
            <v>9.6925109504189351</v>
          </cell>
          <cell r="N86">
            <v>0.13781021504358382</v>
          </cell>
          <cell r="O86">
            <v>4.1530072849090809</v>
          </cell>
          <cell r="P86">
            <v>0.27562043008716763</v>
          </cell>
          <cell r="Q86">
            <v>4.6560145698181614</v>
          </cell>
          <cell r="R86">
            <v>0.55124086017433527</v>
          </cell>
          <cell r="S86">
            <v>5.6620291396363234</v>
          </cell>
          <cell r="T86">
            <v>1.1024817203486705</v>
          </cell>
          <cell r="U86">
            <v>7.6740582792726473</v>
          </cell>
          <cell r="V86">
            <v>2.7562043008716768</v>
          </cell>
          <cell r="W86">
            <v>13.71014569818162</v>
          </cell>
        </row>
        <row r="87">
          <cell r="B87" t="str">
            <v>FO</v>
          </cell>
          <cell r="C87">
            <v>5.2229217649330995</v>
          </cell>
          <cell r="D87">
            <v>32.762196515384623</v>
          </cell>
          <cell r="E87">
            <v>58.876805340050119</v>
          </cell>
          <cell r="F87">
            <v>31.943248309139026</v>
          </cell>
          <cell r="G87">
            <v>3.6616654141770552E-2</v>
          </cell>
          <cell r="H87" t="str">
            <v>27.00</v>
          </cell>
          <cell r="I87" t="str">
            <v>FAIRLY PRICED</v>
          </cell>
          <cell r="J87">
            <v>5.1695202829341715</v>
          </cell>
          <cell r="K87">
            <v>0.97500325700503532</v>
          </cell>
          <cell r="L87">
            <v>6.1159729643295142</v>
          </cell>
          <cell r="M87">
            <v>11.272771829620595</v>
          </cell>
          <cell r="N87">
            <v>5.903112100009289E-2</v>
          </cell>
          <cell r="O87">
            <v>28.593840267002509</v>
          </cell>
          <cell r="P87">
            <v>0.11806224200018556</v>
          </cell>
          <cell r="Q87">
            <v>30.187680534005011</v>
          </cell>
          <cell r="R87">
            <v>0.23612448400037156</v>
          </cell>
          <cell r="S87">
            <v>33.375361068010029</v>
          </cell>
          <cell r="T87">
            <v>0.47224896800074267</v>
          </cell>
          <cell r="U87">
            <v>39.750722136020052</v>
          </cell>
          <cell r="V87">
            <v>1.1806224200018565</v>
          </cell>
          <cell r="W87">
            <v>58.876805340050119</v>
          </cell>
        </row>
        <row r="88">
          <cell r="B88" t="str">
            <v>MOBIL</v>
          </cell>
          <cell r="C88">
            <v>25.687546551713382</v>
          </cell>
          <cell r="D88">
            <v>62.750302967276767</v>
          </cell>
          <cell r="E88">
            <v>191.18803572584369</v>
          </cell>
          <cell r="F88">
            <v>103.72789188636317</v>
          </cell>
          <cell r="G88">
            <v>-6.8698871029920047E-2</v>
          </cell>
          <cell r="H88" t="str">
            <v>158.00</v>
          </cell>
          <cell r="I88" t="str">
            <v>OVERPRICED</v>
          </cell>
          <cell r="J88">
            <v>6.1508404347577237</v>
          </cell>
          <cell r="K88">
            <v>1.6530261525662358</v>
          </cell>
          <cell r="L88">
            <v>4.0380614659925325</v>
          </cell>
          <cell r="M88">
            <v>7.4428297518001489</v>
          </cell>
          <cell r="N88">
            <v>1.0502542951216443E-2</v>
          </cell>
          <cell r="O88">
            <v>159.65940178629219</v>
          </cell>
          <cell r="P88">
            <v>2.1005085902432663E-2</v>
          </cell>
          <cell r="Q88">
            <v>161.31880357258436</v>
          </cell>
          <cell r="R88">
            <v>4.2010171804865326E-2</v>
          </cell>
          <cell r="S88">
            <v>164.63760714516872</v>
          </cell>
          <cell r="T88">
            <v>8.4020343609730874E-2</v>
          </cell>
          <cell r="U88">
            <v>171.27521429033749</v>
          </cell>
          <cell r="V88">
            <v>0.21005085902432707</v>
          </cell>
          <cell r="W88">
            <v>191.18803572584369</v>
          </cell>
        </row>
        <row r="89">
          <cell r="B89" t="str">
            <v>MRS</v>
          </cell>
          <cell r="C89">
            <v>3.817421614168433</v>
          </cell>
          <cell r="D89">
            <v>54.659111224851372</v>
          </cell>
          <cell r="E89">
            <v>73.746219295693535</v>
          </cell>
          <cell r="F89">
            <v>40.010557319082849</v>
          </cell>
          <cell r="G89">
            <v>0.18379431481134625</v>
          </cell>
          <cell r="H89" t="str">
            <v>20.85</v>
          </cell>
          <cell r="I89" t="str">
            <v>UNDERPRICED</v>
          </cell>
          <cell r="J89">
            <v>5.4618017361809947</v>
          </cell>
          <cell r="K89">
            <v>0.73200160819467563</v>
          </cell>
          <cell r="L89">
            <v>10.481042274865031</v>
          </cell>
          <cell r="M89">
            <v>19.318332306283132</v>
          </cell>
          <cell r="N89">
            <v>0.12684944675226273</v>
          </cell>
          <cell r="O89">
            <v>23.49481096478468</v>
          </cell>
          <cell r="P89">
            <v>0.25369889350452546</v>
          </cell>
          <cell r="Q89">
            <v>26.139621929569358</v>
          </cell>
          <cell r="R89">
            <v>0.50739778700905069</v>
          </cell>
          <cell r="S89">
            <v>31.429243859138708</v>
          </cell>
          <cell r="T89">
            <v>1.0147955740181014</v>
          </cell>
          <cell r="U89">
            <v>42.008487718277415</v>
          </cell>
          <cell r="V89">
            <v>2.5369889350452532</v>
          </cell>
          <cell r="W89">
            <v>73.746219295693535</v>
          </cell>
        </row>
        <row r="90">
          <cell r="B90" t="str">
            <v>OANDO</v>
          </cell>
          <cell r="C90">
            <v>-0.73265467440964682</v>
          </cell>
          <cell r="D90">
            <v>14.937103489139181</v>
          </cell>
          <cell r="E90">
            <v>11.273830117090947</v>
          </cell>
          <cell r="F90">
            <v>6.1165471316820508</v>
          </cell>
          <cell r="G90">
            <v>0.10969858894592659</v>
          </cell>
          <cell r="H90" t="str">
            <v>3.95</v>
          </cell>
          <cell r="I90" t="str">
            <v>UNDERPRICED</v>
          </cell>
          <cell r="J90">
            <v>-5.3913530316076974</v>
          </cell>
          <cell r="K90">
            <v>0.40948682829501803</v>
          </cell>
          <cell r="L90">
            <v>-8.3484721319912385</v>
          </cell>
          <cell r="M90">
            <v>-15.38764510876163</v>
          </cell>
          <cell r="N90">
            <v>9.2706710342923326E-2</v>
          </cell>
          <cell r="O90">
            <v>4.3161915058545475</v>
          </cell>
          <cell r="P90">
            <v>0.18541342068584665</v>
          </cell>
          <cell r="Q90">
            <v>4.6823830117090948</v>
          </cell>
          <cell r="R90">
            <v>0.37082684137169353</v>
          </cell>
          <cell r="S90">
            <v>5.4147660234181894</v>
          </cell>
          <cell r="T90">
            <v>0.74165368274338705</v>
          </cell>
          <cell r="U90">
            <v>6.8795320468363794</v>
          </cell>
          <cell r="V90">
            <v>1.8541342068584674</v>
          </cell>
          <cell r="W90">
            <v>11.273830117090947</v>
          </cell>
        </row>
        <row r="91">
          <cell r="B91" t="str">
            <v>SEPLAT</v>
          </cell>
          <cell r="C91">
            <v>55.345051331639944</v>
          </cell>
          <cell r="D91">
            <v>559.59187002922977</v>
          </cell>
          <cell r="E91">
            <v>836.31712668742944</v>
          </cell>
          <cell r="F91">
            <v>453.73870896473301</v>
          </cell>
          <cell r="G91">
            <v>-2.8777845673685666E-2</v>
          </cell>
          <cell r="H91" t="str">
            <v>530.00</v>
          </cell>
          <cell r="I91" t="str">
            <v>FAIRLY PRICED</v>
          </cell>
          <cell r="J91">
            <v>9.5762852729889314</v>
          </cell>
          <cell r="K91">
            <v>0.81083863663178735</v>
          </cell>
          <cell r="L91">
            <v>8.1983609744226094</v>
          </cell>
          <cell r="M91">
            <v>15.110964875179715</v>
          </cell>
          <cell r="N91">
            <v>2.8897842140323426E-2</v>
          </cell>
          <cell r="O91">
            <v>545.31585633437146</v>
          </cell>
          <cell r="P91">
            <v>5.7795684280647075E-2</v>
          </cell>
          <cell r="Q91">
            <v>560.63171266874292</v>
          </cell>
          <cell r="R91">
            <v>0.11559136856129415</v>
          </cell>
          <cell r="S91">
            <v>591.26342533748596</v>
          </cell>
          <cell r="T91">
            <v>0.2311827371225883</v>
          </cell>
          <cell r="U91">
            <v>652.5268506749718</v>
          </cell>
          <cell r="V91">
            <v>0.57795684280647053</v>
          </cell>
          <cell r="W91">
            <v>836.31712668742944</v>
          </cell>
        </row>
        <row r="92">
          <cell r="B92" t="str">
            <v>TOTAL</v>
          </cell>
          <cell r="C92">
            <v>30.116756168827362</v>
          </cell>
          <cell r="D92">
            <v>60.643540763430735</v>
          </cell>
          <cell r="E92">
            <v>211.22732160756755</v>
          </cell>
          <cell r="F92">
            <v>114.60008308560774</v>
          </cell>
          <cell r="G92">
            <v>-4.5135022857286836E-2</v>
          </cell>
          <cell r="H92" t="str">
            <v>148.00</v>
          </cell>
          <cell r="I92" t="str">
            <v>FAIRLY PRICED</v>
          </cell>
          <cell r="J92">
            <v>4.9142078638996596</v>
          </cell>
          <cell r="K92">
            <v>1.8897327174984788</v>
          </cell>
          <cell r="L92">
            <v>3.8051934425868099</v>
          </cell>
          <cell r="M92">
            <v>7.0136146277998037</v>
          </cell>
          <cell r="N92">
            <v>2.1360581624178199E-2</v>
          </cell>
          <cell r="O92">
            <v>151.16136608037837</v>
          </cell>
          <cell r="P92">
            <v>4.2721163248356397E-2</v>
          </cell>
          <cell r="Q92">
            <v>154.32273216075674</v>
          </cell>
          <cell r="R92">
            <v>8.5442326496712795E-2</v>
          </cell>
          <cell r="S92">
            <v>160.64546432151349</v>
          </cell>
          <cell r="T92">
            <v>0.17088465299342581</v>
          </cell>
          <cell r="U92">
            <v>173.29092864302703</v>
          </cell>
          <cell r="V92">
            <v>0.42721163248356442</v>
          </cell>
          <cell r="W92">
            <v>211.22732160756755</v>
          </cell>
        </row>
        <row r="93">
          <cell r="B93" t="str">
            <v>Printing &amp; Publishing</v>
          </cell>
        </row>
        <row r="94">
          <cell r="B94" t="str">
            <v>LEARNAFRCA</v>
          </cell>
          <cell r="C94">
            <v>8.170680024291335E-4</v>
          </cell>
          <cell r="D94">
            <v>2.8996422321602178</v>
          </cell>
          <cell r="E94">
            <v>2.9037275721723637</v>
          </cell>
          <cell r="F94">
            <v>1.5753995197986785</v>
          </cell>
          <cell r="G94">
            <v>3.3392521451656075E-2</v>
          </cell>
          <cell r="H94" t="str">
            <v>1.35</v>
          </cell>
          <cell r="I94" t="str">
            <v>FAIRLY PRICED</v>
          </cell>
          <cell r="J94">
            <v>1652.2492570832123</v>
          </cell>
          <cell r="K94">
            <v>0.54330824069458195</v>
          </cell>
          <cell r="L94">
            <v>1928.113100886382</v>
          </cell>
          <cell r="M94">
            <v>3553.8383139954276</v>
          </cell>
          <cell r="N94">
            <v>5.7545465636013482E-2</v>
          </cell>
          <cell r="O94">
            <v>1.4276863786086182</v>
          </cell>
          <cell r="P94">
            <v>0.11509093127202696</v>
          </cell>
          <cell r="Q94">
            <v>1.5053727572172364</v>
          </cell>
          <cell r="R94">
            <v>0.23018186254405393</v>
          </cell>
          <cell r="S94">
            <v>1.6607455144344729</v>
          </cell>
          <cell r="T94">
            <v>0.46036372508810763</v>
          </cell>
          <cell r="U94">
            <v>1.9714910288689453</v>
          </cell>
          <cell r="V94">
            <v>1.1509093127202692</v>
          </cell>
          <cell r="W94">
            <v>2.9037275721723637</v>
          </cell>
        </row>
        <row r="95">
          <cell r="B95" t="str">
            <v>UPL</v>
          </cell>
          <cell r="C95">
            <v>0.47633789736443249</v>
          </cell>
          <cell r="D95">
            <v>3.9832595674648243</v>
          </cell>
          <cell r="E95">
            <v>6.3649490542869867</v>
          </cell>
          <cell r="F95">
            <v>3.4532639286698048</v>
          </cell>
          <cell r="G95">
            <v>0.17535477485541354</v>
          </cell>
          <cell r="H95" t="str">
            <v>1.84</v>
          </cell>
          <cell r="I95" t="str">
            <v>UNDERPRICED</v>
          </cell>
          <cell r="J95">
            <v>3.8628041358470133</v>
          </cell>
          <cell r="K95">
            <v>0.86694423754755723</v>
          </cell>
          <cell r="L95">
            <v>7.2496098836070804</v>
          </cell>
          <cell r="M95">
            <v>13.362256267040928</v>
          </cell>
          <cell r="N95">
            <v>0.12296057212736367</v>
          </cell>
          <cell r="O95">
            <v>2.0662474527143493</v>
          </cell>
          <cell r="P95">
            <v>0.24592114425472755</v>
          </cell>
          <cell r="Q95">
            <v>2.2924949054286987</v>
          </cell>
          <cell r="R95">
            <v>0.49184228850945511</v>
          </cell>
          <cell r="S95">
            <v>2.7449898108573976</v>
          </cell>
          <cell r="T95">
            <v>0.98368457701891021</v>
          </cell>
          <cell r="U95">
            <v>3.6499796217147948</v>
          </cell>
          <cell r="V95">
            <v>2.4592114425472751</v>
          </cell>
          <cell r="W95">
            <v>6.3649490542869867</v>
          </cell>
        </row>
        <row r="96">
          <cell r="B96" t="str">
            <v>Transportation</v>
          </cell>
        </row>
        <row r="97">
          <cell r="B97" t="str">
            <v>CILEASING</v>
          </cell>
          <cell r="C97">
            <v>2.1764942850249658</v>
          </cell>
          <cell r="D97">
            <v>20.268884749536181</v>
          </cell>
          <cell r="E97">
            <v>31.151356174661011</v>
          </cell>
          <cell r="F97">
            <v>16.900976534077365</v>
          </cell>
          <cell r="G97">
            <v>0.41458096487554058</v>
          </cell>
          <cell r="H97" t="str">
            <v>5.50</v>
          </cell>
          <cell r="I97" t="str">
            <v>UNDERPRICED</v>
          </cell>
          <cell r="J97">
            <v>2.5269995137786045</v>
          </cell>
          <cell r="K97">
            <v>0.83383850384092373</v>
          </cell>
          <cell r="L97">
            <v>7.7652289970903832</v>
          </cell>
          <cell r="M97">
            <v>14.312629437620455</v>
          </cell>
          <cell r="N97">
            <v>0.23319414704237285</v>
          </cell>
          <cell r="O97">
            <v>6.7825678087330505</v>
          </cell>
          <cell r="P97">
            <v>0.46638829408474569</v>
          </cell>
          <cell r="Q97">
            <v>8.0651356174661011</v>
          </cell>
          <cell r="R97">
            <v>0.93277658816949138</v>
          </cell>
          <cell r="S97">
            <v>10.630271234932202</v>
          </cell>
          <cell r="T97">
            <v>1.8655531763389828</v>
          </cell>
          <cell r="U97">
            <v>15.760542469864404</v>
          </cell>
          <cell r="V97">
            <v>4.6638829408474569</v>
          </cell>
          <cell r="W97">
            <v>31.151356174661011</v>
          </cell>
        </row>
        <row r="98">
          <cell r="B98" t="str">
            <v>Telecommunications</v>
          </cell>
        </row>
        <row r="99">
          <cell r="B99" t="str">
            <v>MTNN</v>
          </cell>
          <cell r="C99">
            <v>5.7476055736805245</v>
          </cell>
          <cell r="D99">
            <v>7.6606944710932581</v>
          </cell>
          <cell r="E99">
            <v>36.398722339495876</v>
          </cell>
          <cell r="F99">
            <v>19.747902745582845</v>
          </cell>
          <cell r="G99">
            <v>-0.16939495893749271</v>
          </cell>
          <cell r="H99" t="str">
            <v>129.05</v>
          </cell>
          <cell r="I99" t="str">
            <v>OVERPRICED</v>
          </cell>
          <cell r="J99">
            <v>22.452828111752599</v>
          </cell>
          <cell r="K99">
            <v>2.577821478209223</v>
          </cell>
          <cell r="L99">
            <v>3.4358486316480343</v>
          </cell>
          <cell r="M99">
            <v>6.332849718528557</v>
          </cell>
          <cell r="N99">
            <v>-3.5897434196243361E-2</v>
          </cell>
          <cell r="O99">
            <v>124.4174361169748</v>
          </cell>
          <cell r="P99">
            <v>-7.1794868392486721E-2</v>
          </cell>
          <cell r="Q99">
            <v>119.7848722339496</v>
          </cell>
          <cell r="R99">
            <v>-0.14358973678497344</v>
          </cell>
          <cell r="S99">
            <v>110.51974446789919</v>
          </cell>
          <cell r="T99">
            <v>-0.28717947356994689</v>
          </cell>
          <cell r="U99">
            <v>91.989488935798363</v>
          </cell>
          <cell r="V99">
            <v>-0.71794868392486733</v>
          </cell>
          <cell r="W99">
            <v>36.398722339495876</v>
          </cell>
        </row>
        <row r="100">
          <cell r="I100">
            <v>30</v>
          </cell>
        </row>
        <row r="101">
          <cell r="I101">
            <v>24</v>
          </cell>
        </row>
        <row r="102">
          <cell r="I102">
            <v>23</v>
          </cell>
        </row>
        <row r="103">
          <cell r="I103">
            <v>77</v>
          </cell>
        </row>
      </sheetData>
      <sheetData sheetId="2">
        <row r="1">
          <cell r="A1" t="str">
            <v>Business Score</v>
          </cell>
        </row>
        <row r="2">
          <cell r="A2" t="str">
            <v xml:space="preserve"> </v>
          </cell>
          <cell r="R2" t="str">
            <v>NOW</v>
          </cell>
          <cell r="Z2" t="str">
            <v>5 YEARS AGO</v>
          </cell>
          <cell r="AJ2" t="str">
            <v>CAGR</v>
          </cell>
          <cell r="BF2">
            <v>2018</v>
          </cell>
          <cell r="BG2">
            <v>2017</v>
          </cell>
          <cell r="BH2">
            <v>2016</v>
          </cell>
          <cell r="BI2">
            <v>2015</v>
          </cell>
          <cell r="BJ2">
            <v>2014</v>
          </cell>
          <cell r="BK2">
            <v>2018</v>
          </cell>
          <cell r="BL2">
            <v>2017</v>
          </cell>
          <cell r="BM2">
            <v>2016</v>
          </cell>
          <cell r="BN2">
            <v>2015</v>
          </cell>
          <cell r="BO2">
            <v>2014</v>
          </cell>
          <cell r="BP2">
            <v>2018</v>
          </cell>
          <cell r="BQ2">
            <v>2017</v>
          </cell>
          <cell r="BR2">
            <v>2016</v>
          </cell>
          <cell r="BS2">
            <v>2015</v>
          </cell>
          <cell r="BT2">
            <v>2014</v>
          </cell>
          <cell r="BU2" t="str">
            <v>5 YEAR</v>
          </cell>
        </row>
        <row r="3">
          <cell r="B3" t="str">
            <v>Industry</v>
          </cell>
          <cell r="C3" t="str">
            <v>Sector</v>
          </cell>
          <cell r="D3" t="str">
            <v>Head Quarters</v>
          </cell>
          <cell r="E3" t="str">
            <v>Website</v>
          </cell>
          <cell r="F3" t="str">
            <v>Management Team 1</v>
          </cell>
          <cell r="G3" t="str">
            <v>Management Team 2</v>
          </cell>
          <cell r="H3" t="str">
            <v>Management Team 3</v>
          </cell>
          <cell r="I3" t="str">
            <v>Board 1</v>
          </cell>
          <cell r="J3" t="str">
            <v>Board 2</v>
          </cell>
          <cell r="K3" t="str">
            <v>Board 3</v>
          </cell>
          <cell r="L3" t="str">
            <v>Ownership Summary 1</v>
          </cell>
          <cell r="M3" t="str">
            <v>Ownership Summary 2</v>
          </cell>
          <cell r="N3" t="str">
            <v>Ownership Summary 3</v>
          </cell>
          <cell r="O3" t="str">
            <v>EPS</v>
          </cell>
          <cell r="P3" t="str">
            <v>Trailing PE</v>
          </cell>
          <cell r="Q3" t="str">
            <v>PB</v>
          </cell>
          <cell r="R3" t="str">
            <v>Revenue</v>
          </cell>
          <cell r="S3" t="str">
            <v>Operating expenses</v>
          </cell>
          <cell r="T3" t="str">
            <v>Operating profit</v>
          </cell>
          <cell r="U3" t="str">
            <v>PAT</v>
          </cell>
          <cell r="V3" t="str">
            <v>Total Assets</v>
          </cell>
          <cell r="W3" t="str">
            <v>Total liabilities</v>
          </cell>
          <cell r="X3" t="str">
            <v>Total equity</v>
          </cell>
          <cell r="Y3" t="str">
            <v>Retained earnings</v>
          </cell>
          <cell r="Z3" t="str">
            <v>Revenue</v>
          </cell>
          <cell r="AA3" t="str">
            <v>Operating expenses</v>
          </cell>
          <cell r="AB3" t="str">
            <v>Operating profit</v>
          </cell>
          <cell r="AC3" t="str">
            <v>PAT</v>
          </cell>
          <cell r="AD3" t="str">
            <v>Total Assets</v>
          </cell>
          <cell r="AE3" t="str">
            <v>Total liabilities</v>
          </cell>
          <cell r="AF3" t="str">
            <v>Total equity</v>
          </cell>
          <cell r="AG3" t="str">
            <v>Retained earnings</v>
          </cell>
          <cell r="AH3" t="str">
            <v>shares outstanding</v>
          </cell>
          <cell r="AI3" t="str">
            <v>Market Value</v>
          </cell>
          <cell r="AJ3" t="str">
            <v>Revenue</v>
          </cell>
          <cell r="AK3" t="str">
            <v>Operating expenses</v>
          </cell>
          <cell r="AL3" t="str">
            <v>Operating profit</v>
          </cell>
          <cell r="AM3" t="str">
            <v>PAT</v>
          </cell>
          <cell r="AN3" t="str">
            <v>Total Assets</v>
          </cell>
          <cell r="AO3" t="str">
            <v>Total liabilities</v>
          </cell>
          <cell r="AP3" t="str">
            <v>Total equity</v>
          </cell>
          <cell r="AQ3" t="str">
            <v>Retained earnings</v>
          </cell>
          <cell r="BF3" t="str">
            <v>EPS</v>
          </cell>
          <cell r="BG3" t="str">
            <v>EPS</v>
          </cell>
          <cell r="BH3" t="str">
            <v>EPS</v>
          </cell>
          <cell r="BI3" t="str">
            <v>EPS</v>
          </cell>
          <cell r="BJ3" t="str">
            <v>EPS</v>
          </cell>
          <cell r="BK3" t="str">
            <v>Average</v>
          </cell>
          <cell r="BL3" t="str">
            <v>Average</v>
          </cell>
          <cell r="BM3" t="str">
            <v>Average</v>
          </cell>
          <cell r="BN3" t="str">
            <v>Average</v>
          </cell>
          <cell r="BO3" t="str">
            <v>Average</v>
          </cell>
          <cell r="BP3" t="str">
            <v>Average PE</v>
          </cell>
          <cell r="BQ3" t="str">
            <v>Average PE</v>
          </cell>
          <cell r="BR3" t="str">
            <v>Average PE</v>
          </cell>
          <cell r="BS3" t="str">
            <v>Average PE</v>
          </cell>
          <cell r="BT3" t="str">
            <v>Average PE</v>
          </cell>
          <cell r="BU3" t="str">
            <v>HIST. PE</v>
          </cell>
        </row>
        <row r="4">
          <cell r="A4" t="str">
            <v>FTNCOCOA</v>
          </cell>
          <cell r="B4" t="str">
            <v>Agriculture</v>
          </cell>
          <cell r="C4" t="str">
            <v>Crop Production</v>
          </cell>
          <cell r="D4" t="str">
            <v>Plot 5 Block 77 Basheer Shittu Avenue Magodo GRA, 
Lagos, Nigeria</v>
          </cell>
          <cell r="E4" t="str">
            <v>www.ftncocoa.com.ng</v>
          </cell>
          <cell r="F4" t="str">
            <v>Abiola Aderonmu || Managing Director</v>
          </cell>
          <cell r="G4" t="str">
            <v>Amin A Amzat || Chief Finance Officer</v>
          </cell>
          <cell r="H4" t="str">
            <v>Akin Laoye || Executive Director</v>
          </cell>
          <cell r="I4" t="str">
            <v>S. O Oguntimeyin || Chairman</v>
          </cell>
          <cell r="J4" t="str">
            <v>Abiola Aderonmu || Managing Director</v>
          </cell>
          <cell r="K4" t="str">
            <v>Akin Laoye || Executive Director</v>
          </cell>
          <cell r="L4" t="str">
            <v>A. A Aderonmu    23.6%</v>
          </cell>
          <cell r="M4" t="str">
            <v>Akin Laoye       7.5%</v>
          </cell>
          <cell r="N4">
            <v>0</v>
          </cell>
          <cell r="O4">
            <v>-0.18740060606060607</v>
          </cell>
          <cell r="P4">
            <v>-1.0672324076439712</v>
          </cell>
          <cell r="Q4">
            <v>0.93183026288202431</v>
          </cell>
          <cell r="R4">
            <v>389.22266666666661</v>
          </cell>
          <cell r="S4">
            <v>-155.69333333333333</v>
          </cell>
          <cell r="T4">
            <v>-311.16533333333336</v>
          </cell>
          <cell r="U4">
            <v>-412.28133333333335</v>
          </cell>
          <cell r="V4">
            <v>4813.6979999999994</v>
          </cell>
          <cell r="W4">
            <v>4341.5079999999998</v>
          </cell>
          <cell r="X4">
            <v>472.18899999999985</v>
          </cell>
          <cell r="Y4">
            <v>-3070.11</v>
          </cell>
          <cell r="Z4">
            <v>247.41800000000001</v>
          </cell>
          <cell r="AA4">
            <v>-210.13200000000001</v>
          </cell>
          <cell r="AB4">
            <v>-444.98400000000004</v>
          </cell>
          <cell r="AC4">
            <v>-577.20400000000006</v>
          </cell>
          <cell r="AD4">
            <v>4421.4230000000007</v>
          </cell>
          <cell r="AE4">
            <v>3222.819</v>
          </cell>
          <cell r="AF4">
            <v>1198.604</v>
          </cell>
          <cell r="AG4">
            <v>-1360.6780000000001</v>
          </cell>
          <cell r="AH4">
            <v>2200</v>
          </cell>
          <cell r="AI4">
            <v>440</v>
          </cell>
          <cell r="AJ4">
            <v>0.11993213916429513</v>
          </cell>
          <cell r="AK4">
            <v>-7.2221176208907445E-2</v>
          </cell>
          <cell r="AL4">
            <v>-8.554633939950429E-2</v>
          </cell>
          <cell r="AM4">
            <v>-8.0681319685115604E-2</v>
          </cell>
          <cell r="AN4">
            <v>2.1478414048388128E-2</v>
          </cell>
          <cell r="AO4">
            <v>7.7336000500701996E-2</v>
          </cell>
          <cell r="AP4">
            <v>-0.20775403540118964</v>
          </cell>
          <cell r="AQ4">
            <v>0.22560251451220825</v>
          </cell>
          <cell r="BF4">
            <v>-0.18740060606060607</v>
          </cell>
          <cell r="BG4">
            <v>-0.346555</v>
          </cell>
          <cell r="BH4">
            <v>-0.38510681818181819</v>
          </cell>
          <cell r="BI4">
            <v>-9.1452272727272757E-2</v>
          </cell>
          <cell r="BJ4">
            <v>-0.26236545454545457</v>
          </cell>
          <cell r="BK4">
            <v>0.25065040650406667</v>
          </cell>
          <cell r="BL4">
            <v>0.5</v>
          </cell>
          <cell r="BM4">
            <v>0.5</v>
          </cell>
          <cell r="BN4">
            <v>0.5</v>
          </cell>
          <cell r="BO4">
            <v>0.50269911504424769</v>
          </cell>
          <cell r="BP4">
            <v>-1.3375111840513758</v>
          </cell>
          <cell r="BQ4">
            <v>-1.4427724315043788</v>
          </cell>
          <cell r="BR4">
            <v>-1.2983410742001924</v>
          </cell>
          <cell r="BS4">
            <v>-5.4673326871940136</v>
          </cell>
          <cell r="BT4">
            <v>-1.9160263149551022</v>
          </cell>
          <cell r="BU4">
            <v>-2.2923967383810124</v>
          </cell>
        </row>
        <row r="5">
          <cell r="A5" t="str">
            <v>LIVESTOCK</v>
          </cell>
          <cell r="B5" t="str">
            <v>Agriculture</v>
          </cell>
          <cell r="C5" t="str">
            <v>Livestock/Animal Specialties</v>
          </cell>
          <cell r="D5" t="str">
            <v>1, Henry Carr Street, Ikeja, Lagos</v>
          </cell>
          <cell r="E5" t="str">
            <v>www.livestockfeedssplc.com</v>
          </cell>
          <cell r="F5" t="str">
            <v>Solomon Aigbavboa || Managing Director</v>
          </cell>
          <cell r="G5" t="str">
            <v>Bolanle Maryanne Oyekan || Company Secretary</v>
          </cell>
          <cell r="H5" t="str">
            <v>Foluso A. Akanji || Manager Quality Assurance</v>
          </cell>
          <cell r="I5" t="str">
            <v>Larry Ephraim Ettah || Chairman</v>
          </cell>
          <cell r="J5" t="str">
            <v>Solomon Aigbavboa || Managing Director</v>
          </cell>
          <cell r="K5" t="str">
            <v>Abayomi Adeyemi Enitan || Executive Director</v>
          </cell>
          <cell r="L5">
            <v>0</v>
          </cell>
          <cell r="M5">
            <v>0</v>
          </cell>
          <cell r="N5">
            <v>0</v>
          </cell>
          <cell r="O5">
            <v>-0.20677033333333339</v>
          </cell>
          <cell r="P5">
            <v>-2.3214161928452013</v>
          </cell>
          <cell r="Q5">
            <v>0.97775073874500251</v>
          </cell>
          <cell r="R5">
            <v>7834.018</v>
          </cell>
          <cell r="S5">
            <v>-368.78100000000001</v>
          </cell>
          <cell r="T5">
            <v>-380.6280000000001</v>
          </cell>
          <cell r="U5">
            <v>-620.31100000000015</v>
          </cell>
          <cell r="V5">
            <v>3841.152</v>
          </cell>
          <cell r="W5">
            <v>2361.2870000000003</v>
          </cell>
          <cell r="X5">
            <v>1472.768</v>
          </cell>
          <cell r="Y5">
            <v>-720.57600000000002</v>
          </cell>
          <cell r="Z5">
            <v>7914.4880000000003</v>
          </cell>
          <cell r="AA5">
            <v>-255.816</v>
          </cell>
          <cell r="AB5">
            <v>609.87900000000002</v>
          </cell>
          <cell r="AC5">
            <v>254.17000000000002</v>
          </cell>
          <cell r="AD5">
            <v>4569.5129999999999</v>
          </cell>
          <cell r="AE5">
            <v>2620.7140000000004</v>
          </cell>
          <cell r="AF5">
            <v>1948.799</v>
          </cell>
          <cell r="AG5">
            <v>478.11500000000001</v>
          </cell>
          <cell r="AH5">
            <v>3000</v>
          </cell>
          <cell r="AI5">
            <v>1410</v>
          </cell>
          <cell r="AJ5">
            <v>-2.5516068580913043E-3</v>
          </cell>
          <cell r="AK5">
            <v>9.5746793455328438E-2</v>
          </cell>
          <cell r="AL5" t="e">
            <v>#NUM!</v>
          </cell>
          <cell r="AM5" t="e">
            <v>#NUM!</v>
          </cell>
          <cell r="AN5">
            <v>-4.2479911764423672E-2</v>
          </cell>
          <cell r="AO5">
            <v>-2.57233663931693E-2</v>
          </cell>
          <cell r="AP5">
            <v>-6.7622418061523693E-2</v>
          </cell>
          <cell r="AQ5" t="e">
            <v>#NUM!</v>
          </cell>
          <cell r="BF5">
            <v>-0.20677033333333339</v>
          </cell>
          <cell r="BG5">
            <v>-0.24163733333333282</v>
          </cell>
          <cell r="BH5">
            <v>5.0760333333333144E-2</v>
          </cell>
          <cell r="BI5">
            <v>6.2639000000000014E-2</v>
          </cell>
          <cell r="BJ5">
            <v>8.4723333333333345E-2</v>
          </cell>
          <cell r="BK5">
            <v>0.76737903225806425</v>
          </cell>
          <cell r="BL5">
            <v>0.8324999999999998</v>
          </cell>
          <cell r="BM5">
            <v>0.99463414634146341</v>
          </cell>
          <cell r="BN5">
            <v>1.9607142857142865</v>
          </cell>
          <cell r="BO5">
            <v>3.2610619469026583</v>
          </cell>
          <cell r="BP5">
            <v>-3.71126273236198</v>
          </cell>
          <cell r="BQ5">
            <v>-3.4452457677621626</v>
          </cell>
          <cell r="BR5">
            <v>19.594712662934977</v>
          </cell>
          <cell r="BS5">
            <v>31.301813338563612</v>
          </cell>
          <cell r="BT5">
            <v>38.490718183530603</v>
          </cell>
          <cell r="BU5">
            <v>16.446147136981011</v>
          </cell>
        </row>
        <row r="6">
          <cell r="A6" t="str">
            <v>OKOMUOIL</v>
          </cell>
          <cell r="B6" t="str">
            <v>Agriculture</v>
          </cell>
          <cell r="C6" t="str">
            <v>Crop Production</v>
          </cell>
          <cell r="D6" t="str">
            <v>Ovia South West LGA, Benin City, Edo State Nigeria.</v>
          </cell>
          <cell r="E6" t="str">
            <v>www.okomunigeria.com</v>
          </cell>
          <cell r="F6" t="str">
            <v>Graham D Hefer || Managing Director</v>
          </cell>
          <cell r="G6" t="str">
            <v>A Mary || Chief Financial Officer/Finance Dir</v>
          </cell>
          <cell r="H6" t="str">
            <v>C J Mariere || Secretary</v>
          </cell>
          <cell r="I6" t="str">
            <v>Gbenga Oyebode Okomu || Chairman</v>
          </cell>
          <cell r="J6" t="str">
            <v>Graham D Hefer || Managing Director</v>
          </cell>
          <cell r="K6" t="str">
            <v>S.F. Claeys || Executive Director</v>
          </cell>
          <cell r="L6" t="str">
            <v>Socfinaf S. A           62.69%</v>
          </cell>
          <cell r="M6">
            <v>0</v>
          </cell>
          <cell r="N6">
            <v>0</v>
          </cell>
          <cell r="O6">
            <v>8.9126322189724441</v>
          </cell>
          <cell r="P6">
            <v>6.2607766851657765</v>
          </cell>
          <cell r="Q6">
            <v>1.8030581224146627</v>
          </cell>
          <cell r="R6">
            <v>20257.669000000002</v>
          </cell>
          <cell r="S6">
            <v>-7890.9139999999998</v>
          </cell>
          <cell r="T6">
            <v>10259.924000000005</v>
          </cell>
          <cell r="U6">
            <v>8501.8490000000038</v>
          </cell>
          <cell r="V6">
            <v>38766.311999999998</v>
          </cell>
          <cell r="W6">
            <v>9245.2560000000012</v>
          </cell>
          <cell r="X6">
            <v>29521.055</v>
          </cell>
          <cell r="Y6">
            <v>27177.004000000001</v>
          </cell>
          <cell r="Z6">
            <v>8655.7180000000008</v>
          </cell>
          <cell r="AA6">
            <v>-2581.085</v>
          </cell>
          <cell r="AB6">
            <v>2183.8710000000001</v>
          </cell>
          <cell r="AC6">
            <v>1553.4549999999999</v>
          </cell>
          <cell r="AD6">
            <v>20000.239999999998</v>
          </cell>
          <cell r="AE6">
            <v>7854.88</v>
          </cell>
          <cell r="AF6">
            <v>12145.359999999999</v>
          </cell>
          <cell r="AG6">
            <v>9801.3089999999993</v>
          </cell>
          <cell r="AH6">
            <v>953.91</v>
          </cell>
          <cell r="AI6">
            <v>59142.42</v>
          </cell>
          <cell r="AJ6">
            <v>0.23686298548538409</v>
          </cell>
          <cell r="AK6">
            <v>0.32230381467541114</v>
          </cell>
          <cell r="AL6">
            <v>0.47224229674199347</v>
          </cell>
          <cell r="AM6">
            <v>0.52951477818998138</v>
          </cell>
          <cell r="AN6">
            <v>0.17992613273951763</v>
          </cell>
          <cell r="AO6">
            <v>4.1585311073273346E-2</v>
          </cell>
          <cell r="AP6">
            <v>0.24862023970511449</v>
          </cell>
          <cell r="AQ6">
            <v>0.29041491550941356</v>
          </cell>
          <cell r="BF6">
            <v>8.9126322189724441</v>
          </cell>
          <cell r="BG6">
            <v>9.7643614177438138</v>
          </cell>
          <cell r="BH6">
            <v>5.1475223029426296</v>
          </cell>
          <cell r="BI6">
            <v>2.7881110377289242</v>
          </cell>
          <cell r="BJ6">
            <v>1.6285131721021899</v>
          </cell>
          <cell r="BK6">
            <v>77.149274193548365</v>
          </cell>
          <cell r="BL6">
            <v>58.255532786885233</v>
          </cell>
          <cell r="BM6">
            <v>34.047398373983761</v>
          </cell>
          <cell r="BN6">
            <v>28.062058823529402</v>
          </cell>
          <cell r="BO6">
            <v>35.810309734513297</v>
          </cell>
          <cell r="BP6">
            <v>8.6561716334843961</v>
          </cell>
          <cell r="BQ6">
            <v>5.9661385209506053</v>
          </cell>
          <cell r="BR6">
            <v>6.6143275094738776</v>
          </cell>
          <cell r="BS6">
            <v>10.064900014307735</v>
          </cell>
          <cell r="BT6">
            <v>21.98957327946389</v>
          </cell>
          <cell r="BU6">
            <v>10.658222191536101</v>
          </cell>
        </row>
        <row r="7">
          <cell r="A7" t="str">
            <v>PRESCO</v>
          </cell>
          <cell r="B7" t="str">
            <v>Agriculture</v>
          </cell>
          <cell r="C7" t="str">
            <v>Crop Production</v>
          </cell>
          <cell r="D7" t="str">
            <v>Obaretin Estate, Km. 22,Benin/Sapele Road, Ikpoba-okha LGA, Edo State.</v>
          </cell>
          <cell r="E7" t="str">
            <v>www.presco-plc.com</v>
          </cell>
          <cell r="F7" t="str">
            <v>Felix Onwuchekwa Nwabuko || Managing Director/CEO</v>
          </cell>
          <cell r="G7" t="str">
            <v>William Kenneth Crockett || CFO/Executive Director</v>
          </cell>
          <cell r="H7" t="str">
            <v>Thor Bakken || COO/Executive Director</v>
          </cell>
          <cell r="I7" t="str">
            <v>Pierre Vandebeeck || Chairman</v>
          </cell>
          <cell r="J7" t="str">
            <v>Felix O.Nwabuko || Chief Executive Officer</v>
          </cell>
          <cell r="K7" t="str">
            <v>Osa Osunde || Executive Director</v>
          </cell>
          <cell r="L7" t="str">
            <v>SIAT SA || 60%</v>
          </cell>
          <cell r="M7" t="str">
            <v>SNNL/ASSET MGT CO. || 8.57%</v>
          </cell>
          <cell r="N7">
            <v>0</v>
          </cell>
          <cell r="O7">
            <v>7.0404773333333335</v>
          </cell>
          <cell r="P7">
            <v>6.3632049190604114</v>
          </cell>
          <cell r="Q7">
            <v>0.56522458277783405</v>
          </cell>
          <cell r="R7">
            <v>21648.457333333332</v>
          </cell>
          <cell r="S7">
            <v>-6108.1333333333332</v>
          </cell>
          <cell r="T7">
            <v>10707.524000000001</v>
          </cell>
          <cell r="U7">
            <v>7040.4773333333333</v>
          </cell>
          <cell r="V7">
            <v>113084.70500000002</v>
          </cell>
          <cell r="W7">
            <v>33824.175000000003</v>
          </cell>
          <cell r="X7">
            <v>79260.53</v>
          </cell>
          <cell r="Y7">
            <v>77541.998999999996</v>
          </cell>
          <cell r="Z7">
            <v>9137.7039999999997</v>
          </cell>
          <cell r="AA7">
            <v>-3469.8420000000001</v>
          </cell>
          <cell r="AB7">
            <v>2490.4439999999991</v>
          </cell>
          <cell r="AC7">
            <v>5194.043999999999</v>
          </cell>
          <cell r="AD7">
            <v>49818.49</v>
          </cell>
          <cell r="AE7">
            <v>20759.585999999999</v>
          </cell>
          <cell r="AF7">
            <v>29058.954999999998</v>
          </cell>
          <cell r="AG7">
            <v>27342.427</v>
          </cell>
          <cell r="AH7">
            <v>1000</v>
          </cell>
          <cell r="AI7">
            <v>52000</v>
          </cell>
          <cell r="AJ7">
            <v>0.24064482134997567</v>
          </cell>
          <cell r="AK7">
            <v>0.151860013876705</v>
          </cell>
          <cell r="AL7">
            <v>0.43996875584503692</v>
          </cell>
          <cell r="AM7">
            <v>7.9006647005757324E-2</v>
          </cell>
          <cell r="AN7">
            <v>0.22744863531320014</v>
          </cell>
          <cell r="AO7">
            <v>0.12980145856627234</v>
          </cell>
          <cell r="AP7">
            <v>0.28512166435231223</v>
          </cell>
          <cell r="AQ7">
            <v>0.29770202659417211</v>
          </cell>
          <cell r="BF7">
            <v>7.0404773333333335</v>
          </cell>
          <cell r="BG7">
            <v>25.403614000000001</v>
          </cell>
          <cell r="BH7">
            <v>21.735465999999999</v>
          </cell>
          <cell r="BI7">
            <v>2.320793999999998</v>
          </cell>
          <cell r="BJ7">
            <v>5.194043999999999</v>
          </cell>
          <cell r="BK7">
            <v>66.528548387096677</v>
          </cell>
          <cell r="BL7">
            <v>58.107786885245837</v>
          </cell>
          <cell r="BM7">
            <v>37.790528455284608</v>
          </cell>
          <cell r="BN7">
            <v>30.770042016806737</v>
          </cell>
          <cell r="BO7">
            <v>37.25261061946906</v>
          </cell>
          <cell r="BP7">
            <v>9.4494371954179073</v>
          </cell>
          <cell r="BQ7">
            <v>2.2873826883547292</v>
          </cell>
          <cell r="BR7">
            <v>1.7386573839863664</v>
          </cell>
          <cell r="BS7">
            <v>13.258411568112795</v>
          </cell>
          <cell r="BT7">
            <v>7.1721784835609919</v>
          </cell>
          <cell r="BU7">
            <v>6.7812134638865569</v>
          </cell>
        </row>
        <row r="9">
          <cell r="A9" t="str">
            <v>NAHCO</v>
          </cell>
          <cell r="B9" t="str">
            <v>Services</v>
          </cell>
          <cell r="C9" t="str">
            <v>Airlines</v>
          </cell>
          <cell r="D9" t="str">
            <v>Murtala Muhammed Intl Airport, P.M.B 013, Ikeja Lagos Nigeria</v>
          </cell>
          <cell r="E9" t="str">
            <v>www.nahcoaviance.com/</v>
          </cell>
          <cell r="F9" t="str">
            <v>Olatokunbo A Fagbemi- Managing Director/CEO</v>
          </cell>
          <cell r="G9" t="str">
            <v>Bamidele Ademola Adelaja- Chief Financial Officer</v>
          </cell>
          <cell r="H9" t="str">
            <v>Enenamah Chukwuemeka- Mgr: Cargo services</v>
          </cell>
          <cell r="I9" t="str">
            <v>Sehinde Fadeni Oladapo || Chairman</v>
          </cell>
          <cell r="J9" t="str">
            <v>Mohammed Gambo Umar || Vice Chairman</v>
          </cell>
          <cell r="K9" t="str">
            <v>Olatokunbo A Fagbemi- Managing Director/CEO</v>
          </cell>
          <cell r="L9" t="str">
            <v>Godsmart Nigeria Ltd – 26.95%</v>
          </cell>
          <cell r="M9" t="str">
            <v>Awhua Resources Limited- 7.13%</v>
          </cell>
          <cell r="N9" t="str">
            <v>White Cowry Industries Ltd- 6.98%</v>
          </cell>
          <cell r="O9">
            <v>0.31064012345679054</v>
          </cell>
          <cell r="P9">
            <v>7.5650240344012758</v>
          </cell>
          <cell r="Q9">
            <v>0.60200764092703174</v>
          </cell>
          <cell r="R9">
            <v>9825.2790000000005</v>
          </cell>
          <cell r="S9">
            <v>-2930.165</v>
          </cell>
          <cell r="T9">
            <v>502.35800000000063</v>
          </cell>
          <cell r="U9">
            <v>503.23700000000065</v>
          </cell>
          <cell r="V9">
            <v>12346.869999999999</v>
          </cell>
          <cell r="W9">
            <v>6022.03</v>
          </cell>
          <cell r="X9">
            <v>6323.84</v>
          </cell>
          <cell r="Y9">
            <v>3727.884</v>
          </cell>
          <cell r="Z9">
            <v>8133.4560000000001</v>
          </cell>
          <cell r="AA9">
            <v>-2561.8669999999997</v>
          </cell>
          <cell r="AB9">
            <v>1049.288</v>
          </cell>
          <cell r="AC9">
            <v>568.553</v>
          </cell>
          <cell r="AD9">
            <v>14329.989000000001</v>
          </cell>
          <cell r="AE9">
            <v>8476.0139999999992</v>
          </cell>
          <cell r="AF9">
            <v>5853.9749999999995</v>
          </cell>
          <cell r="AG9">
            <v>3312.636</v>
          </cell>
          <cell r="AH9">
            <v>1620</v>
          </cell>
          <cell r="AI9">
            <v>5184</v>
          </cell>
          <cell r="AJ9">
            <v>4.8376898484197906E-2</v>
          </cell>
          <cell r="AK9">
            <v>3.4150804782322686E-2</v>
          </cell>
          <cell r="AL9">
            <v>-0.16817943313229577</v>
          </cell>
          <cell r="AM9">
            <v>-3.0047643921336076E-2</v>
          </cell>
          <cell r="AN9">
            <v>-3.6553164475650379E-2</v>
          </cell>
          <cell r="AO9">
            <v>-8.1904598066596002E-2</v>
          </cell>
          <cell r="AP9">
            <v>1.9488901981840057E-2</v>
          </cell>
          <cell r="AQ9">
            <v>2.9964291657116116E-2</v>
          </cell>
          <cell r="BF9">
            <v>0.31064012345679054</v>
          </cell>
          <cell r="BG9">
            <v>0.47886851851851819</v>
          </cell>
          <cell r="BH9">
            <v>0.35846851851851858</v>
          </cell>
          <cell r="BI9">
            <v>0.33197283950617296</v>
          </cell>
          <cell r="BJ9">
            <v>0.35095864197530863</v>
          </cell>
          <cell r="BK9">
            <v>3.8333064516128998</v>
          </cell>
          <cell r="BL9">
            <v>3.0194262295081953</v>
          </cell>
          <cell r="BM9">
            <v>3.5921544715447133</v>
          </cell>
          <cell r="BN9">
            <v>4.8994117647058806</v>
          </cell>
          <cell r="BO9">
            <v>5.1370796460177006</v>
          </cell>
          <cell r="BP9">
            <v>12.340023590500877</v>
          </cell>
          <cell r="BQ9">
            <v>6.3053345808770924</v>
          </cell>
          <cell r="BR9">
            <v>10.020836659214584</v>
          </cell>
          <cell r="BS9">
            <v>14.758471723150643</v>
          </cell>
          <cell r="BT9">
            <v>14.637279244940533</v>
          </cell>
          <cell r="BU9">
            <v>11.612389159736747</v>
          </cell>
        </row>
        <row r="10">
          <cell r="D10" t="str">
            <v>Head Quarters</v>
          </cell>
          <cell r="E10" t="str">
            <v>Website</v>
          </cell>
          <cell r="F10" t="str">
            <v>Management Team 1</v>
          </cell>
          <cell r="G10" t="str">
            <v>Management Team 2</v>
          </cell>
          <cell r="H10" t="str">
            <v>Management Team 3</v>
          </cell>
          <cell r="I10" t="str">
            <v>Board 1</v>
          </cell>
          <cell r="J10" t="str">
            <v>Board 2</v>
          </cell>
          <cell r="K10" t="str">
            <v>Board 3</v>
          </cell>
          <cell r="L10" t="str">
            <v>Ownership Summary 1</v>
          </cell>
          <cell r="M10" t="str">
            <v>Ownership Summary 2</v>
          </cell>
          <cell r="N10" t="str">
            <v>Ownership Summary 3</v>
          </cell>
          <cell r="O10" t="str">
            <v>EPS</v>
          </cell>
          <cell r="P10" t="str">
            <v>Trailing PE</v>
          </cell>
          <cell r="Q10" t="str">
            <v>PB</v>
          </cell>
          <cell r="R10" t="str">
            <v>Gross Earnings</v>
          </cell>
          <cell r="S10" t="str">
            <v>Net interest income</v>
          </cell>
          <cell r="T10" t="str">
            <v xml:space="preserve">Net fee and commission income </v>
          </cell>
          <cell r="U10" t="str">
            <v>PAT</v>
          </cell>
          <cell r="V10" t="str">
            <v>Total Assets</v>
          </cell>
          <cell r="W10" t="str">
            <v>Total liabilities</v>
          </cell>
          <cell r="X10" t="str">
            <v>Total equity</v>
          </cell>
          <cell r="Y10" t="str">
            <v>Retained earnings</v>
          </cell>
          <cell r="Z10" t="str">
            <v>Gross Earnings</v>
          </cell>
          <cell r="AA10" t="str">
            <v>Net interest income</v>
          </cell>
          <cell r="AB10" t="str">
            <v xml:space="preserve">Net fee and commission income </v>
          </cell>
          <cell r="AC10" t="str">
            <v>PAT</v>
          </cell>
          <cell r="AD10" t="str">
            <v>Total Assets</v>
          </cell>
          <cell r="AE10" t="str">
            <v>Total liabilities</v>
          </cell>
          <cell r="AF10" t="str">
            <v>Total equity</v>
          </cell>
          <cell r="AG10" t="str">
            <v>Retained earnings</v>
          </cell>
          <cell r="AH10" t="str">
            <v>shares outstanding</v>
          </cell>
          <cell r="AS10" t="str">
            <v>Gross Earnings</v>
          </cell>
          <cell r="AT10" t="str">
            <v>PAT</v>
          </cell>
          <cell r="AU10" t="str">
            <v>Total Assets</v>
          </cell>
          <cell r="AV10" t="str">
            <v>Total equity</v>
          </cell>
          <cell r="BF10" t="str">
            <v>EPS</v>
          </cell>
          <cell r="BG10" t="str">
            <v>EPS</v>
          </cell>
          <cell r="BH10" t="str">
            <v>EPS</v>
          </cell>
          <cell r="BI10" t="str">
            <v>EPS</v>
          </cell>
          <cell r="BJ10" t="str">
            <v>EPS</v>
          </cell>
        </row>
        <row r="11">
          <cell r="A11" t="str">
            <v>ACCESS</v>
          </cell>
          <cell r="B11" t="str">
            <v>Financial Services</v>
          </cell>
          <cell r="C11" t="str">
            <v>Banking</v>
          </cell>
          <cell r="D11" t="str">
            <v>Plot 1665 Oyinjolayemi Street Victoria Island Lagos Nigeria</v>
          </cell>
          <cell r="E11" t="str">
            <v xml:space="preserve">
www.accessbankplc.com</v>
          </cell>
          <cell r="F11" t="str">
            <v>HERBERT WIGWE, FCA Group Managing Director &amp; Chief Executive Officer</v>
          </cell>
          <cell r="G11" t="str">
            <v>ROOSEVELT OGBONNA, FCA Group Deputy Managing Director</v>
          </cell>
          <cell r="H11" t="str">
            <v>VICTOR ETUOKWU, HCIB Executive Director, Personal Banking</v>
          </cell>
          <cell r="I11" t="str">
            <v>MOSUN BELO-OLUSOGA, FCA CHAIRMAN</v>
          </cell>
          <cell r="J11" t="str">
            <v>ANTHONIA O. OGUNMEFUN NON-EXECUTIVE DIRECTOR</v>
          </cell>
          <cell r="K11" t="str">
            <v>Dr. ERNEST NDUKWE, OFR INDEPENDENT NON-EXECUTIVE DIRECTOR</v>
          </cell>
          <cell r="L11" t="str">
            <v>Stanbic Nominees Nigeria Limited 16.46%</v>
          </cell>
          <cell r="M11">
            <v>0</v>
          </cell>
          <cell r="N11">
            <v>0</v>
          </cell>
          <cell r="O11">
            <v>2.6717605344585071</v>
          </cell>
          <cell r="P11">
            <v>2.4328527636244064</v>
          </cell>
          <cell r="Q11">
            <v>0.40084454089407762</v>
          </cell>
          <cell r="R11">
            <v>432420.22999999992</v>
          </cell>
          <cell r="S11">
            <v>173578.16199999995</v>
          </cell>
          <cell r="T11">
            <v>52494.653000000006</v>
          </cell>
          <cell r="U11">
            <v>94981.086999999927</v>
          </cell>
          <cell r="V11">
            <v>6427324.068</v>
          </cell>
          <cell r="W11">
            <v>5850853.7029999997</v>
          </cell>
          <cell r="X11">
            <v>576470.36800000002</v>
          </cell>
          <cell r="Y11">
            <v>193643.788</v>
          </cell>
          <cell r="Z11">
            <v>244633.53600000002</v>
          </cell>
          <cell r="AA11">
            <v>100017.143</v>
          </cell>
          <cell r="AB11">
            <v>30760.035</v>
          </cell>
          <cell r="AC11">
            <v>43063.479000000014</v>
          </cell>
          <cell r="AD11">
            <v>2591330.1520000007</v>
          </cell>
          <cell r="AE11">
            <v>2223528.6839999999</v>
          </cell>
          <cell r="AF11">
            <v>367801.467</v>
          </cell>
          <cell r="AG11">
            <v>51730.368999999999</v>
          </cell>
          <cell r="AH11">
            <v>35550</v>
          </cell>
          <cell r="AI11">
            <v>234630</v>
          </cell>
          <cell r="AJ11">
            <v>0.15304830755352783</v>
          </cell>
          <cell r="AK11">
            <v>0.14777076915402398</v>
          </cell>
          <cell r="AL11">
            <v>0.14296270882255291</v>
          </cell>
          <cell r="AM11">
            <v>0.21865845439270282</v>
          </cell>
          <cell r="AN11">
            <v>0.25495126980035021</v>
          </cell>
          <cell r="AO11">
            <v>0.27363247945371705</v>
          </cell>
          <cell r="AP11">
            <v>0.11889899256873671</v>
          </cell>
          <cell r="AQ11">
            <v>0.39095954266041377</v>
          </cell>
          <cell r="AS11">
            <v>6</v>
          </cell>
          <cell r="AT11">
            <v>4</v>
          </cell>
          <cell r="AU11">
            <v>2</v>
          </cell>
          <cell r="AV11">
            <v>3</v>
          </cell>
          <cell r="AW11">
            <v>16.547834216852497</v>
          </cell>
          <cell r="AX11" t="e">
            <v>#DIV/0!</v>
          </cell>
          <cell r="BF11">
            <v>2.6717605344585071</v>
          </cell>
          <cell r="BG11">
            <v>2.1427878326996188</v>
          </cell>
          <cell r="BH11">
            <v>2.4693863463532666</v>
          </cell>
          <cell r="BI11">
            <v>2.276832803318356</v>
          </cell>
          <cell r="BJ11">
            <v>1.4885405807120642</v>
          </cell>
          <cell r="BK11">
            <v>10.104677419354841</v>
          </cell>
          <cell r="BL11">
            <v>8.5501639344262319</v>
          </cell>
          <cell r="BM11">
            <v>5.0302439024390235</v>
          </cell>
          <cell r="BN11">
            <v>5.4272268907563008</v>
          </cell>
          <cell r="BO11">
            <v>8.8054424778761078</v>
          </cell>
          <cell r="BP11">
            <v>3.7820295977247014</v>
          </cell>
          <cell r="BQ11">
            <v>3.9902055648944943</v>
          </cell>
          <cell r="BR11">
            <v>2.0370420812715566</v>
          </cell>
          <cell r="BS11">
            <v>2.3836738836713973</v>
          </cell>
          <cell r="BT11">
            <v>5.9154870159226034</v>
          </cell>
          <cell r="BU11">
            <v>3.621687628696951</v>
          </cell>
        </row>
        <row r="12">
          <cell r="A12" t="str">
            <v>ETI</v>
          </cell>
          <cell r="B12" t="str">
            <v>Financial Services</v>
          </cell>
          <cell r="C12" t="str">
            <v>Banking</v>
          </cell>
          <cell r="D12" t="str">
            <v>2365, Boulevard du Mono Lome, BP 3261 Togo</v>
          </cell>
          <cell r="E12" t="str">
            <v>www.ecobank.com</v>
          </cell>
          <cell r="F12" t="str">
            <v>ADE AYEYEMI Group Chief Executive Officer</v>
          </cell>
          <cell r="G12" t="str">
            <v>Ashitey Adjei Regional Executive, Central, Eastern, and Southern Africa (CESA) &amp; MD of Ecobank Kenya</v>
          </cell>
          <cell r="H12" t="str">
            <v>Patrick Akinwuntan Regional Executive, Nigeria &amp; MD of Ecobank Nigeria</v>
          </cell>
          <cell r="I12" t="str">
            <v>Emmanuel Ikazoboh Chairman</v>
          </cell>
          <cell r="J12" t="str">
            <v>Ade Ayeyemi Executive Director Group Chief Executive Officer</v>
          </cell>
          <cell r="K12" t="str">
            <v>Alain F. Nkontchou Non-Executive Director</v>
          </cell>
          <cell r="L12">
            <v>0</v>
          </cell>
          <cell r="M12">
            <v>0</v>
          </cell>
          <cell r="N12">
            <v>0</v>
          </cell>
          <cell r="O12">
            <v>4.1313735948241002</v>
          </cell>
          <cell r="P12">
            <v>2.1784522250119065</v>
          </cell>
          <cell r="Q12">
            <v>0.33718996367957937</v>
          </cell>
          <cell r="R12">
            <v>773338.15700000001</v>
          </cell>
          <cell r="S12">
            <v>289039.45500000002</v>
          </cell>
          <cell r="T12">
            <v>138165.747</v>
          </cell>
          <cell r="U12">
            <v>102168.86900000001</v>
          </cell>
          <cell r="V12">
            <v>8223984.2259999998</v>
          </cell>
          <cell r="W12">
            <v>7563911.199</v>
          </cell>
          <cell r="X12">
            <v>660073.027</v>
          </cell>
          <cell r="Y12">
            <v>206215.47200000001</v>
          </cell>
          <cell r="Z12">
            <v>489252.65</v>
          </cell>
          <cell r="AA12">
            <v>184581.25099999999</v>
          </cell>
          <cell r="AB12">
            <v>0</v>
          </cell>
          <cell r="AC12">
            <v>65681.133000000002</v>
          </cell>
          <cell r="AD12">
            <v>4501787.0269999998</v>
          </cell>
          <cell r="AE12">
            <v>4008764.2940000002</v>
          </cell>
          <cell r="AF12">
            <v>493022.73300000001</v>
          </cell>
          <cell r="AG12">
            <v>0</v>
          </cell>
          <cell r="AH12">
            <v>24730</v>
          </cell>
          <cell r="AI12">
            <v>247300</v>
          </cell>
          <cell r="AJ12">
            <v>0.12126705804071003</v>
          </cell>
          <cell r="AK12">
            <v>0.1186452584369968</v>
          </cell>
          <cell r="AL12" t="e">
            <v>#DIV/0!</v>
          </cell>
          <cell r="AM12">
            <v>0.11678478240613366</v>
          </cell>
          <cell r="AN12">
            <v>0.16258397089917409</v>
          </cell>
          <cell r="AO12">
            <v>0.17201717239776038</v>
          </cell>
          <cell r="AP12">
            <v>7.5675458589050892E-2</v>
          </cell>
          <cell r="AQ12" t="e">
            <v>#DIV/0!</v>
          </cell>
          <cell r="AS12">
            <v>1</v>
          </cell>
          <cell r="AT12">
            <v>3</v>
          </cell>
          <cell r="AU12">
            <v>1</v>
          </cell>
          <cell r="AV12">
            <v>2</v>
          </cell>
          <cell r="AW12" t="e">
            <v>#DIV/0!</v>
          </cell>
          <cell r="AX12" t="e">
            <v>#DIV/0!</v>
          </cell>
          <cell r="BF12">
            <v>4.1313735948241002</v>
          </cell>
          <cell r="BG12">
            <v>2.8302826930853215</v>
          </cell>
          <cell r="BH12">
            <v>-2.1270073999191266</v>
          </cell>
          <cell r="BI12">
            <v>0.85938560452891222</v>
          </cell>
          <cell r="BJ12">
            <v>2.6559293570562073</v>
          </cell>
          <cell r="BK12">
            <v>18.707298387096767</v>
          </cell>
          <cell r="BL12">
            <v>13.4364344262295</v>
          </cell>
          <cell r="BM12">
            <v>13.491910569105693</v>
          </cell>
          <cell r="BN12">
            <v>18.667268907563027</v>
          </cell>
          <cell r="BO12">
            <v>16.150353982300881</v>
          </cell>
          <cell r="BP12">
            <v>4.5281061994814005</v>
          </cell>
          <cell r="BQ12">
            <v>4.7473824643227767</v>
          </cell>
          <cell r="BR12">
            <v>-6.3431422803788484</v>
          </cell>
          <cell r="BS12">
            <v>21.721644869529584</v>
          </cell>
          <cell r="BT12">
            <v>6.0808673014562764</v>
          </cell>
          <cell r="BU12">
            <v>6.1469717108822381</v>
          </cell>
        </row>
        <row r="13">
          <cell r="A13" t="str">
            <v>FBNH</v>
          </cell>
          <cell r="B13" t="str">
            <v>Financial Services</v>
          </cell>
          <cell r="C13" t="str">
            <v>Banking</v>
          </cell>
          <cell r="D13" t="str">
            <v>Samuel Asabia House 35 Marina, Lagos.</v>
          </cell>
          <cell r="E13" t="str">
            <v>www.firstbanknigeria.com</v>
          </cell>
          <cell r="F13" t="str">
            <v>UK Eke, MFR || Managing Director</v>
          </cell>
          <cell r="G13" t="str">
            <v>Oyewale Ariyibi || Chief Financial Officer</v>
          </cell>
          <cell r="H13" t="str">
            <v>Oluseye Kosoko || Company Secretary</v>
          </cell>
          <cell r="I13" t="str">
            <v>Dr Oba Otudeko CFR || Group Chairman</v>
          </cell>
          <cell r="J13" t="str">
            <v>Oye Hassan Odukale || Executive Director</v>
          </cell>
          <cell r="K13" t="str">
            <v>U.K. Eke, MFR || Group Managing Director</v>
          </cell>
          <cell r="L13">
            <v>0</v>
          </cell>
          <cell r="M13">
            <v>0</v>
          </cell>
          <cell r="N13">
            <v>0</v>
          </cell>
          <cell r="O13">
            <v>1.6641782729805015</v>
          </cell>
          <cell r="P13">
            <v>3.3950689608998394</v>
          </cell>
          <cell r="Q13">
            <v>0.3822409247578899</v>
          </cell>
          <cell r="R13">
            <v>553319</v>
          </cell>
          <cell r="S13">
            <v>284168</v>
          </cell>
          <cell r="T13">
            <v>75394</v>
          </cell>
          <cell r="U13">
            <v>59744</v>
          </cell>
          <cell r="V13">
            <v>5568316</v>
          </cell>
          <cell r="W13">
            <v>5037669</v>
          </cell>
          <cell r="X13">
            <v>530647</v>
          </cell>
          <cell r="Y13">
            <v>4373</v>
          </cell>
          <cell r="Z13">
            <v>443744</v>
          </cell>
          <cell r="AA13">
            <v>239555</v>
          </cell>
          <cell r="AB13">
            <v>51559</v>
          </cell>
          <cell r="AC13">
            <v>94452</v>
          </cell>
          <cell r="AD13">
            <v>4131655</v>
          </cell>
          <cell r="AE13">
            <v>3668618</v>
          </cell>
          <cell r="AF13">
            <v>463017</v>
          </cell>
          <cell r="AG13">
            <v>118620</v>
          </cell>
          <cell r="AH13">
            <v>35900</v>
          </cell>
          <cell r="AI13">
            <v>226170</v>
          </cell>
          <cell r="AJ13">
            <v>5.672205654480944E-2</v>
          </cell>
          <cell r="AK13">
            <v>4.3620214690835768E-2</v>
          </cell>
          <cell r="AL13">
            <v>9.9659106191344105E-2</v>
          </cell>
          <cell r="AM13">
            <v>-0.10819318984004844</v>
          </cell>
          <cell r="AN13">
            <v>7.7457021864828057E-2</v>
          </cell>
          <cell r="AO13">
            <v>8.2509668697522409E-2</v>
          </cell>
          <cell r="AP13">
            <v>3.4670803184760901E-2</v>
          </cell>
          <cell r="AQ13">
            <v>-0.56181713620955265</v>
          </cell>
          <cell r="AS13">
            <v>3</v>
          </cell>
          <cell r="AT13">
            <v>7</v>
          </cell>
          <cell r="AU13">
            <v>4</v>
          </cell>
          <cell r="AV13">
            <v>5</v>
          </cell>
          <cell r="AW13">
            <v>18.667906488579689</v>
          </cell>
          <cell r="AX13" t="e">
            <v>#DIV/0!</v>
          </cell>
          <cell r="BF13">
            <v>1.6641782729805015</v>
          </cell>
          <cell r="BG13">
            <v>1.3310584958217271</v>
          </cell>
          <cell r="BH13">
            <v>0.47746518105849584</v>
          </cell>
          <cell r="BI13">
            <v>0.28359331476323119</v>
          </cell>
          <cell r="BJ13">
            <v>2.6309749303621168</v>
          </cell>
          <cell r="BK13">
            <v>10.226653225806441</v>
          </cell>
          <cell r="BL13">
            <v>5.2456557377049187</v>
          </cell>
          <cell r="BM13">
            <v>3.5021544715447126</v>
          </cell>
          <cell r="BN13">
            <v>7.2162605042016805</v>
          </cell>
          <cell r="BO13">
            <v>13.46106194690266</v>
          </cell>
          <cell r="BP13">
            <v>6.1451668921808249</v>
          </cell>
          <cell r="BQ13">
            <v>3.9409655955552281</v>
          </cell>
          <cell r="BR13">
            <v>7.3348897688848478</v>
          </cell>
          <cell r="BS13">
            <v>25.445806119324264</v>
          </cell>
          <cell r="BT13">
            <v>5.1163778839389904</v>
          </cell>
          <cell r="BU13">
            <v>9.5966412519768305</v>
          </cell>
        </row>
        <row r="14">
          <cell r="A14" t="str">
            <v>FCMB</v>
          </cell>
          <cell r="B14" t="str">
            <v>Financial Services</v>
          </cell>
          <cell r="C14" t="str">
            <v>Banking</v>
          </cell>
          <cell r="D14" t="str">
            <v>Marina Plaza 44 Marina Lagos Nigeria</v>
          </cell>
          <cell r="E14" t="str">
            <v>www.fcmb.com</v>
          </cell>
          <cell r="F14" t="str">
            <v>Adam Nuru || Managing Director</v>
          </cell>
          <cell r="G14" t="str">
            <v>Mr.Ladi Balogun || Group Chief Executive</v>
          </cell>
          <cell r="H14" t="str">
            <v>Mr. Peter Obaseki || Chief Operating Officer</v>
          </cell>
          <cell r="I14" t="str">
            <v>Dr. Jonathan A D Long || Chairman</v>
          </cell>
          <cell r="J14" t="str">
            <v>Mr. Peter Obaseki || Group Chief Executive</v>
          </cell>
          <cell r="K14" t="str">
            <v>Mr. Bismack Rewane || Non-Executive Independent  Director</v>
          </cell>
          <cell r="L14" t="str">
            <v>Stanbic Nominees Nigeria Limited- Custody      16.95%</v>
          </cell>
          <cell r="M14" t="str">
            <v>Capital IRG Trustees Limited   8.45%</v>
          </cell>
          <cell r="N14" t="str">
            <v>Asset Management Corporation of Nigeria [AMCON]            6.72%</v>
          </cell>
          <cell r="O14">
            <v>0.75613777777777902</v>
          </cell>
          <cell r="P14">
            <v>2.1160164814172573</v>
          </cell>
          <cell r="Q14">
            <v>0.16856605528517532</v>
          </cell>
          <cell r="R14">
            <v>177248.90899999999</v>
          </cell>
          <cell r="S14">
            <v>72573.358000000007</v>
          </cell>
          <cell r="T14">
            <v>21606.880000000001</v>
          </cell>
          <cell r="U14">
            <v>14971.528000000024</v>
          </cell>
          <cell r="V14">
            <v>1425279.7410000002</v>
          </cell>
          <cell r="W14">
            <v>1237341.547</v>
          </cell>
          <cell r="X14">
            <v>187938.19399999999</v>
          </cell>
          <cell r="Y14">
            <v>32563.758999999998</v>
          </cell>
          <cell r="Z14">
            <v>148637.40900000001</v>
          </cell>
          <cell r="AA14">
            <v>72633.527000000002</v>
          </cell>
          <cell r="AB14">
            <v>14437.902</v>
          </cell>
          <cell r="AC14">
            <v>22133.257000000012</v>
          </cell>
          <cell r="AD14">
            <v>1159534.176</v>
          </cell>
          <cell r="AE14">
            <v>997142.88899999997</v>
          </cell>
          <cell r="AF14">
            <v>162391.28700000001</v>
          </cell>
          <cell r="AG14">
            <v>17181.437000000002</v>
          </cell>
          <cell r="AH14">
            <v>19800</v>
          </cell>
          <cell r="AI14">
            <v>31680</v>
          </cell>
          <cell r="AJ14">
            <v>4.4994154558656518E-2</v>
          </cell>
          <cell r="AK14">
            <v>-2.0716225286188106E-4</v>
          </cell>
          <cell r="AL14">
            <v>0.10604295180250212</v>
          </cell>
          <cell r="AM14">
            <v>-9.3108774411791106E-2</v>
          </cell>
          <cell r="AN14">
            <v>5.294124931133859E-2</v>
          </cell>
          <cell r="AO14">
            <v>5.5438785820758563E-2</v>
          </cell>
          <cell r="AP14">
            <v>3.7201369083895486E-2</v>
          </cell>
          <cell r="AQ14">
            <v>0.17332618255610033</v>
          </cell>
          <cell r="AS14">
            <v>9</v>
          </cell>
          <cell r="AT14">
            <v>10</v>
          </cell>
          <cell r="AU14">
            <v>10</v>
          </cell>
          <cell r="AV14">
            <v>10</v>
          </cell>
          <cell r="AW14">
            <v>39.33163460190994</v>
          </cell>
          <cell r="AX14" t="e">
            <v>#DIV/0!</v>
          </cell>
          <cell r="BF14">
            <v>0.75613777777777902</v>
          </cell>
          <cell r="BG14">
            <v>0.47526282828282779</v>
          </cell>
          <cell r="BH14">
            <v>0.72418595959595966</v>
          </cell>
          <cell r="BI14">
            <v>0.24043767676767683</v>
          </cell>
          <cell r="BJ14">
            <v>1.1178412626262633</v>
          </cell>
          <cell r="BK14">
            <v>2.129879032258065</v>
          </cell>
          <cell r="BL14">
            <v>1.1847131147540988</v>
          </cell>
          <cell r="BM14">
            <v>1.1426016260162595</v>
          </cell>
          <cell r="BN14">
            <v>2.4921848739495824</v>
          </cell>
          <cell r="BO14">
            <v>3.8320353982300892</v>
          </cell>
          <cell r="BP14">
            <v>2.8167869598019397</v>
          </cell>
          <cell r="BQ14">
            <v>2.4927535760256823</v>
          </cell>
          <cell r="BR14">
            <v>1.5777737898339588</v>
          </cell>
          <cell r="BS14">
            <v>10.365201109298933</v>
          </cell>
          <cell r="BT14">
            <v>3.428067585577474</v>
          </cell>
          <cell r="BU14">
            <v>4.1361166041075972</v>
          </cell>
        </row>
        <row r="15">
          <cell r="A15" t="str">
            <v>FIDELITYBK</v>
          </cell>
          <cell r="B15" t="str">
            <v>Financial Services</v>
          </cell>
          <cell r="C15" t="str">
            <v>Banking</v>
          </cell>
          <cell r="D15" t="str">
            <v>1 Fidelity Bank Close 2 Kofo Abayomi Street Victoria Island Lagos Nigeria</v>
          </cell>
          <cell r="E15" t="str">
            <v>https://www.fidelitybank.ng/</v>
          </cell>
          <cell r="F15" t="str">
            <v>Nnamdi J Okonkwo || Managing Director/CEO</v>
          </cell>
          <cell r="G15" t="str">
            <v>Mohammed Balarabe || Deputy Managing Director</v>
          </cell>
          <cell r="H15" t="str">
            <v>Victor Abejegah || Chief Financial Officer</v>
          </cell>
          <cell r="I15" t="str">
            <v>ERNEST C. EBI, MFR, FCIB Chairman</v>
          </cell>
          <cell r="J15" t="str">
            <v>NNAMDI J. OKONKWO Managing Director/Chief Executive Officer</v>
          </cell>
          <cell r="K15" t="str">
            <v>CHIJIOKE UGOCHUKWU Executive Director</v>
          </cell>
          <cell r="L15">
            <v>0</v>
          </cell>
          <cell r="M15">
            <v>0</v>
          </cell>
          <cell r="N15">
            <v>0</v>
          </cell>
          <cell r="O15">
            <v>0.79137038315498787</v>
          </cell>
          <cell r="P15">
            <v>1.9459914507546019</v>
          </cell>
          <cell r="Q15">
            <v>0.22947596905604478</v>
          </cell>
          <cell r="R15">
            <v>188873</v>
          </cell>
          <cell r="S15">
            <v>69587</v>
          </cell>
          <cell r="T15">
            <v>17064</v>
          </cell>
          <cell r="U15">
            <v>22926</v>
          </cell>
          <cell r="V15">
            <v>1719883</v>
          </cell>
          <cell r="W15">
            <v>1525467</v>
          </cell>
          <cell r="X15">
            <v>194416</v>
          </cell>
          <cell r="Y15">
            <v>37133</v>
          </cell>
          <cell r="Z15">
            <v>136094</v>
          </cell>
          <cell r="AA15">
            <v>48826</v>
          </cell>
          <cell r="AB15">
            <v>14843</v>
          </cell>
          <cell r="AC15">
            <v>13796</v>
          </cell>
          <cell r="AD15">
            <v>1187007</v>
          </cell>
          <cell r="AE15">
            <v>1013914</v>
          </cell>
          <cell r="AF15">
            <v>173111</v>
          </cell>
          <cell r="AG15">
            <v>11721</v>
          </cell>
          <cell r="AH15">
            <v>28970</v>
          </cell>
          <cell r="AI15">
            <v>47510.799999999996</v>
          </cell>
          <cell r="AJ15">
            <v>8.5382274878951669E-2</v>
          </cell>
          <cell r="AK15">
            <v>9.2620241286347049E-2</v>
          </cell>
          <cell r="AL15">
            <v>3.5475407196141617E-2</v>
          </cell>
          <cell r="AM15">
            <v>0.13538662949486246</v>
          </cell>
          <cell r="AN15">
            <v>9.7138375325844351E-2</v>
          </cell>
          <cell r="AO15">
            <v>0.10751705895148356</v>
          </cell>
          <cell r="AP15">
            <v>2.9441885330087292E-2</v>
          </cell>
          <cell r="AQ15">
            <v>0.33413212837402306</v>
          </cell>
          <cell r="AS15">
            <v>8</v>
          </cell>
          <cell r="AT15">
            <v>8</v>
          </cell>
          <cell r="AU15">
            <v>7</v>
          </cell>
          <cell r="AV15">
            <v>9</v>
          </cell>
          <cell r="AW15">
            <v>32.83171172595879</v>
          </cell>
          <cell r="AX15" t="e">
            <v>#DIV/0!</v>
          </cell>
          <cell r="BF15">
            <v>0.79137038315498787</v>
          </cell>
          <cell r="BG15">
            <v>0.61332412840869865</v>
          </cell>
          <cell r="BH15">
            <v>0.33600276147739039</v>
          </cell>
          <cell r="BI15">
            <v>0.47994477045219192</v>
          </cell>
          <cell r="BJ15">
            <v>0.47621677597514672</v>
          </cell>
          <cell r="BK15">
            <v>2.301048387096774</v>
          </cell>
          <cell r="BL15">
            <v>1.2422131147540987</v>
          </cell>
          <cell r="BM15">
            <v>1.1075609756097555</v>
          </cell>
          <cell r="BN15">
            <v>1.5368067226890749</v>
          </cell>
          <cell r="BO15">
            <v>2.0457522123893801</v>
          </cell>
          <cell r="BP15">
            <v>2.9076756422486936</v>
          </cell>
          <cell r="BQ15">
            <v>2.0253778666381268</v>
          </cell>
          <cell r="BR15">
            <v>3.296285336286688</v>
          </cell>
          <cell r="BS15">
            <v>3.2020491050275099</v>
          </cell>
          <cell r="BT15">
            <v>4.2958423885851218</v>
          </cell>
          <cell r="BU15">
            <v>3.145446067757228</v>
          </cell>
        </row>
        <row r="16">
          <cell r="A16" t="str">
            <v>GUARANTY</v>
          </cell>
          <cell r="B16" t="str">
            <v>Financial Services</v>
          </cell>
          <cell r="C16" t="str">
            <v>Banking</v>
          </cell>
          <cell r="D16" t="str">
            <v>Plural House, Plot 1669, Oyin Jolayemi Street, Victoria Island, Lagos, Nigeria.</v>
          </cell>
          <cell r="E16" t="str">
            <v>www.gtbank.com</v>
          </cell>
          <cell r="F16" t="str">
            <v>J. K. Segun Agbaje || MD/CEO</v>
          </cell>
          <cell r="G16" t="str">
            <v>Demola Odeyemi || Head, International Banking, Group Co-ordination and Planning</v>
          </cell>
          <cell r="H16" t="str">
            <v>Adebanji Adeniyi || Head, Financial Control, Reporting and Strategy Division</v>
          </cell>
          <cell r="I16" t="str">
            <v>Osaretin Demuren || Chairman</v>
          </cell>
          <cell r="J16" t="str">
            <v>J. K. Segun Agbaje || MD/CEO</v>
          </cell>
          <cell r="K16" t="str">
            <v>Olabode Agusto || Non-Executive Director</v>
          </cell>
          <cell r="L16">
            <v>0</v>
          </cell>
          <cell r="M16">
            <v>0</v>
          </cell>
          <cell r="N16">
            <v>0</v>
          </cell>
          <cell r="O16">
            <v>6.2738564050288845</v>
          </cell>
          <cell r="P16">
            <v>4.6303259310676328</v>
          </cell>
          <cell r="Q16">
            <v>1.600126612926396</v>
          </cell>
          <cell r="R16">
            <v>434698.96899999998</v>
          </cell>
          <cell r="S16">
            <v>222433.80100000004</v>
          </cell>
          <cell r="T16">
            <v>50470.073000000004</v>
          </cell>
          <cell r="U16">
            <v>184639.59400000007</v>
          </cell>
          <cell r="V16">
            <v>3433197.0780000002</v>
          </cell>
          <cell r="W16">
            <v>2898900.9210000001</v>
          </cell>
          <cell r="X16">
            <v>534296.15700000001</v>
          </cell>
          <cell r="Y16">
            <v>85342.410999999993</v>
          </cell>
          <cell r="Z16">
            <v>278520.81400000001</v>
          </cell>
          <cell r="AA16">
            <v>142392.098</v>
          </cell>
          <cell r="AB16">
            <v>45855.617000000006</v>
          </cell>
          <cell r="AC16">
            <v>144181.06955537919</v>
          </cell>
          <cell r="AD16">
            <v>2355876.5260000001</v>
          </cell>
          <cell r="AE16">
            <v>1981543.9779999997</v>
          </cell>
          <cell r="AF16">
            <v>374332.54800000001</v>
          </cell>
          <cell r="AG16">
            <v>61043.430999999997</v>
          </cell>
          <cell r="AH16">
            <v>29430</v>
          </cell>
          <cell r="AI16">
            <v>882900</v>
          </cell>
          <cell r="AJ16">
            <v>0.11771927041580144</v>
          </cell>
          <cell r="AK16">
            <v>0.1179663288472097</v>
          </cell>
          <cell r="AL16">
            <v>2.4260318755601862E-2</v>
          </cell>
          <cell r="AM16">
            <v>6.3785701027184283E-2</v>
          </cell>
          <cell r="AN16">
            <v>9.8718791436913866E-2</v>
          </cell>
          <cell r="AO16">
            <v>9.9784043208918538E-2</v>
          </cell>
          <cell r="AP16">
            <v>9.3027566205356349E-2</v>
          </cell>
          <cell r="AQ16">
            <v>8.7380381224994919E-2</v>
          </cell>
          <cell r="AS16">
            <v>5</v>
          </cell>
          <cell r="AT16">
            <v>2</v>
          </cell>
          <cell r="AU16">
            <v>6</v>
          </cell>
          <cell r="AV16">
            <v>4</v>
          </cell>
          <cell r="AW16">
            <v>17.58492313070618</v>
          </cell>
          <cell r="AX16" t="e">
            <v>#DIV/0!</v>
          </cell>
          <cell r="BF16">
            <v>6.2738564050288845</v>
          </cell>
          <cell r="BG16">
            <v>5.7923762827047236</v>
          </cell>
          <cell r="BH16">
            <v>4.4947555215766233</v>
          </cell>
          <cell r="BI16">
            <v>0</v>
          </cell>
          <cell r="BJ16">
            <v>4.8991189111579745</v>
          </cell>
          <cell r="BK16">
            <v>41.064193548387053</v>
          </cell>
          <cell r="BL16">
            <v>33.675245901639357</v>
          </cell>
          <cell r="BM16">
            <v>20.551544715447161</v>
          </cell>
          <cell r="BN16">
            <v>23.93983193277311</v>
          </cell>
          <cell r="BO16">
            <v>27.397699115044247</v>
          </cell>
          <cell r="BP16">
            <v>6.5452874432177879</v>
          </cell>
          <cell r="BQ16">
            <v>5.8137186291210448</v>
          </cell>
          <cell r="BR16">
            <v>4.5723387216037734</v>
          </cell>
          <cell r="BS16">
            <v>0</v>
          </cell>
          <cell r="BT16">
            <v>5.592372753526087</v>
          </cell>
          <cell r="BU16">
            <v>4.5047435094937383</v>
          </cell>
        </row>
        <row r="17">
          <cell r="A17" t="str">
            <v>STANBIC</v>
          </cell>
          <cell r="B17" t="str">
            <v>Financial Services</v>
          </cell>
          <cell r="C17" t="str">
            <v>Banking</v>
          </cell>
          <cell r="D17" t="str">
            <v>Water Carrington crescent, Victoria Island, Lagos</v>
          </cell>
          <cell r="E17" t="str">
            <v>www.stanbicibtc.com/</v>
          </cell>
          <cell r="F17" t="str">
            <v>Yinka Sanni || Chief Executive Officer</v>
          </cell>
          <cell r="G17" t="str">
            <v>Adekunle Adedeji || CFO</v>
          </cell>
          <cell r="H17" t="str">
            <v>Opeyemi Adojutelegan || Chief Compliance Officer</v>
          </cell>
          <cell r="I17" t="str">
            <v>Basil Omiyi (CON) || Chairman</v>
          </cell>
          <cell r="J17" t="str">
            <v>Yinka Sanni || Chief Executive</v>
          </cell>
          <cell r="K17" t="str">
            <v>Lilian Ifeoma Esiri || Non-executive</v>
          </cell>
          <cell r="L17" t="str">
            <v>Stanbic Africa Holdings Limited (SAHL)                  53.07%</v>
          </cell>
          <cell r="M17" t="str">
            <v>First Century International Limited      7.61%</v>
          </cell>
          <cell r="N17">
            <v>0</v>
          </cell>
          <cell r="O17">
            <v>7.26953125</v>
          </cell>
          <cell r="P17">
            <v>5.2272971520687799</v>
          </cell>
          <cell r="Q17">
            <v>1.6235860589901823</v>
          </cell>
          <cell r="R17">
            <v>222360</v>
          </cell>
          <cell r="S17">
            <v>78209</v>
          </cell>
          <cell r="T17">
            <v>69845</v>
          </cell>
          <cell r="U17">
            <v>74440</v>
          </cell>
          <cell r="V17">
            <v>1663661</v>
          </cell>
          <cell r="W17">
            <v>1423994</v>
          </cell>
          <cell r="X17">
            <v>239667</v>
          </cell>
          <cell r="Y17">
            <v>154256</v>
          </cell>
          <cell r="Z17">
            <v>130654</v>
          </cell>
          <cell r="AA17">
            <v>46658</v>
          </cell>
          <cell r="AB17">
            <v>39267</v>
          </cell>
          <cell r="AC17">
            <v>34459</v>
          </cell>
          <cell r="AD17">
            <v>941919</v>
          </cell>
          <cell r="AE17">
            <v>821675</v>
          </cell>
          <cell r="AF17">
            <v>120244</v>
          </cell>
          <cell r="AG17">
            <v>45571</v>
          </cell>
          <cell r="AH17">
            <v>10240</v>
          </cell>
          <cell r="AI17">
            <v>412160</v>
          </cell>
          <cell r="AJ17">
            <v>0.14217720575403803</v>
          </cell>
          <cell r="AK17">
            <v>0.13784381601319184</v>
          </cell>
          <cell r="AL17">
            <v>0.15485351307685624</v>
          </cell>
          <cell r="AM17">
            <v>0.21234415676055951</v>
          </cell>
          <cell r="AN17">
            <v>0.15282349667645345</v>
          </cell>
          <cell r="AO17">
            <v>0.14736611949710898</v>
          </cell>
          <cell r="AP17">
            <v>0.18819085696195215</v>
          </cell>
          <cell r="AQ17">
            <v>0.35640186015061714</v>
          </cell>
          <cell r="AS17">
            <v>7</v>
          </cell>
          <cell r="AT17">
            <v>6</v>
          </cell>
          <cell r="AU17">
            <v>8</v>
          </cell>
          <cell r="AV17">
            <v>7</v>
          </cell>
          <cell r="AW17">
            <v>29.349823819136738</v>
          </cell>
          <cell r="AX17" t="e">
            <v>#DIV/0!</v>
          </cell>
          <cell r="BF17">
            <v>7.26953125</v>
          </cell>
          <cell r="BG17">
            <v>4.7247070312500004</v>
          </cell>
          <cell r="BH17">
            <v>2.78515625</v>
          </cell>
          <cell r="BI17">
            <v>1.8448242187499999</v>
          </cell>
          <cell r="BJ17">
            <v>3.3651367187500001</v>
          </cell>
          <cell r="BK17">
            <v>47.269677419354856</v>
          </cell>
          <cell r="BL17">
            <v>30.477254098360678</v>
          </cell>
          <cell r="BM17">
            <v>14.955609756097566</v>
          </cell>
          <cell r="BN17">
            <v>24.07096638655462</v>
          </cell>
          <cell r="BO17">
            <v>25.41818584070797</v>
          </cell>
          <cell r="BP17">
            <v>6.5024381619316731</v>
          </cell>
          <cell r="BQ17">
            <v>6.4506124711604418</v>
          </cell>
          <cell r="BR17">
            <v>5.3697560975609777</v>
          </cell>
          <cell r="BS17">
            <v>13.047837372204718</v>
          </cell>
          <cell r="BT17">
            <v>7.5533887521068399</v>
          </cell>
          <cell r="BU17">
            <v>7.7848065709929299</v>
          </cell>
        </row>
        <row r="18">
          <cell r="A18" t="str">
            <v>STERLNBANK</v>
          </cell>
          <cell r="B18" t="str">
            <v>Financial Services</v>
          </cell>
          <cell r="C18" t="str">
            <v>Banking</v>
          </cell>
          <cell r="D18" t="str">
            <v>20 Marina Lagos, 12735 Nigeria</v>
          </cell>
          <cell r="E18" t="str">
            <v>www.sterlingbankng.com</v>
          </cell>
          <cell r="F18" t="str">
            <v>Abubakar Suleiman || Managing Director/CEO</v>
          </cell>
          <cell r="G18" t="str">
            <v>Femi Jaiyeola || Chief Compliance Officer</v>
          </cell>
          <cell r="H18" t="str">
            <v>Olayinka Oni || Chief Information Officer</v>
          </cell>
          <cell r="I18" t="str">
            <v>Asue A Ighodalo Esq</v>
          </cell>
          <cell r="J18" t="str">
            <v>Michael Onochie Ajukwu "Mike"</v>
          </cell>
          <cell r="K18" t="str">
            <v>Abubakar Suleiman</v>
          </cell>
          <cell r="L18">
            <v>0</v>
          </cell>
          <cell r="M18">
            <v>0</v>
          </cell>
          <cell r="N18">
            <v>0</v>
          </cell>
          <cell r="O18">
            <v>0.3201806182702327</v>
          </cell>
          <cell r="P18">
            <v>7.3083749186374485</v>
          </cell>
          <cell r="Q18">
            <v>0.68884049079754595</v>
          </cell>
          <cell r="R18">
            <v>152164</v>
          </cell>
          <cell r="S18">
            <v>55281</v>
          </cell>
          <cell r="T18">
            <v>15211</v>
          </cell>
          <cell r="U18">
            <v>9218</v>
          </cell>
          <cell r="V18">
            <v>1102921</v>
          </cell>
          <cell r="W18">
            <v>1005121</v>
          </cell>
          <cell r="X18">
            <v>97800</v>
          </cell>
          <cell r="Y18">
            <v>-3307</v>
          </cell>
          <cell r="Z18">
            <v>103677.46600000001</v>
          </cell>
          <cell r="AA18">
            <v>43016.783000000003</v>
          </cell>
          <cell r="AB18">
            <v>16132.892</v>
          </cell>
          <cell r="AC18">
            <v>9004.9730000000072</v>
          </cell>
          <cell r="AD18">
            <v>824539.42600000009</v>
          </cell>
          <cell r="AE18">
            <v>739824.14099999995</v>
          </cell>
          <cell r="AF18">
            <v>84715.285000000003</v>
          </cell>
          <cell r="AG18">
            <v>5753.9769999999999</v>
          </cell>
          <cell r="AH18">
            <v>28790</v>
          </cell>
          <cell r="AI18">
            <v>66217</v>
          </cell>
          <cell r="AJ18">
            <v>0.10066938188567032</v>
          </cell>
          <cell r="AK18">
            <v>6.4717740657287415E-2</v>
          </cell>
          <cell r="AL18">
            <v>-1.4602661436095232E-2</v>
          </cell>
          <cell r="AM18">
            <v>5.8623954775829379E-3</v>
          </cell>
          <cell r="AN18">
            <v>7.5432717752135892E-2</v>
          </cell>
          <cell r="AO18">
            <v>7.9623830260493689E-2</v>
          </cell>
          <cell r="AP18">
            <v>3.6559579639108053E-2</v>
          </cell>
          <cell r="AQ18" t="e">
            <v>#NUM!</v>
          </cell>
          <cell r="AS18">
            <v>10</v>
          </cell>
          <cell r="AT18">
            <v>11</v>
          </cell>
          <cell r="AU18">
            <v>11</v>
          </cell>
          <cell r="AV18">
            <v>11</v>
          </cell>
          <cell r="AW18" t="e">
            <v>#NUM!</v>
          </cell>
          <cell r="AX18" t="e">
            <v>#NUM!</v>
          </cell>
          <cell r="BF18">
            <v>0.3201806182702327</v>
          </cell>
          <cell r="BG18">
            <v>0.29600555748523794</v>
          </cell>
          <cell r="BH18">
            <v>0.17933310177144843</v>
          </cell>
          <cell r="BI18">
            <v>0.35750527961097578</v>
          </cell>
          <cell r="BJ18">
            <v>0.31278127822160495</v>
          </cell>
          <cell r="BK18">
            <v>1.6179435483870974</v>
          </cell>
          <cell r="BL18">
            <v>0.89946721311475453</v>
          </cell>
          <cell r="BM18">
            <v>1.3217479674796728</v>
          </cell>
          <cell r="BN18">
            <v>2.1505042016806701</v>
          </cell>
          <cell r="BO18">
            <v>2.3044690265486727</v>
          </cell>
          <cell r="BP18">
            <v>5.0532213883775805</v>
          </cell>
          <cell r="BQ18">
            <v>3.03868353268878</v>
          </cell>
          <cell r="BR18">
            <v>7.3703513429672238</v>
          </cell>
          <cell r="BS18">
            <v>6.0153075334181647</v>
          </cell>
          <cell r="BT18">
            <v>7.367669317202421</v>
          </cell>
          <cell r="BU18">
            <v>5.7690466229308344</v>
          </cell>
        </row>
        <row r="19">
          <cell r="A19" t="str">
            <v>UBA</v>
          </cell>
          <cell r="B19" t="str">
            <v>Financial Services</v>
          </cell>
          <cell r="C19" t="str">
            <v>Banking</v>
          </cell>
          <cell r="D19" t="str">
            <v>57 Marina, Lagos Island, Lagos</v>
          </cell>
          <cell r="E19" t="str">
            <v>www.ubagroup.com</v>
          </cell>
          <cell r="F19" t="str">
            <v>Kennedy Uzoka || Group Managing Director/CEO</v>
          </cell>
          <cell r="G19" t="str">
            <v>Victor Osadolar || Deputy  Managing Director</v>
          </cell>
          <cell r="H19" t="str">
            <v>Uche Ike || Chief Risk Officer</v>
          </cell>
          <cell r="I19" t="str">
            <v>Tony O. Elumelu || Chairman</v>
          </cell>
          <cell r="J19" t="str">
            <v>Joe Keshi || Vice Chairman</v>
          </cell>
          <cell r="K19" t="str">
            <v>Kennedy Uzoka || Group Managing Director/CEO</v>
          </cell>
          <cell r="L19" t="str">
            <v>Stanbic Nominees  10.9%</v>
          </cell>
          <cell r="M19" t="str">
            <v>Consolidated Trust Funds  5.2%</v>
          </cell>
          <cell r="N19" t="str">
            <v>Heirs Holdings 5.1%</v>
          </cell>
          <cell r="O19">
            <v>2.2984502923976606</v>
          </cell>
          <cell r="P19">
            <v>2.5887007518414396</v>
          </cell>
          <cell r="Q19">
            <v>0.40486820743004487</v>
          </cell>
          <cell r="R19">
            <v>494045</v>
          </cell>
          <cell r="S19">
            <v>205646</v>
          </cell>
          <cell r="T19">
            <v>65446</v>
          </cell>
          <cell r="U19">
            <v>78607</v>
          </cell>
          <cell r="V19">
            <v>4869738</v>
          </cell>
          <cell r="W19">
            <v>4367130</v>
          </cell>
          <cell r="X19">
            <v>502608</v>
          </cell>
          <cell r="Y19">
            <v>168073</v>
          </cell>
          <cell r="Z19">
            <v>286615</v>
          </cell>
          <cell r="AA19">
            <v>106133</v>
          </cell>
          <cell r="AB19">
            <v>47966</v>
          </cell>
          <cell r="AC19">
            <v>47907</v>
          </cell>
          <cell r="AD19">
            <v>2762573</v>
          </cell>
          <cell r="AE19">
            <v>2497167</v>
          </cell>
          <cell r="AF19">
            <v>265406</v>
          </cell>
          <cell r="AG19">
            <v>87047</v>
          </cell>
          <cell r="AH19">
            <v>34200</v>
          </cell>
          <cell r="AI19">
            <v>208620</v>
          </cell>
          <cell r="AJ19">
            <v>0.14582131849760227</v>
          </cell>
          <cell r="AK19">
            <v>0.17982462534447863</v>
          </cell>
          <cell r="AL19">
            <v>8.0780253394181045E-2</v>
          </cell>
          <cell r="AM19">
            <v>0.13178924216815946</v>
          </cell>
          <cell r="AN19">
            <v>0.15225329387590558</v>
          </cell>
          <cell r="AO19">
            <v>0.14997164823859621</v>
          </cell>
          <cell r="AP19">
            <v>0.17308549560776632</v>
          </cell>
          <cell r="AQ19">
            <v>0.17878889535581632</v>
          </cell>
          <cell r="AS19">
            <v>4</v>
          </cell>
          <cell r="AT19">
            <v>5</v>
          </cell>
          <cell r="AU19">
            <v>5</v>
          </cell>
          <cell r="AV19">
            <v>6</v>
          </cell>
          <cell r="AW19">
            <v>21.046493453984905</v>
          </cell>
          <cell r="AX19" t="e">
            <v>#DIV/0!</v>
          </cell>
          <cell r="BF19">
            <v>2.2984502923976606</v>
          </cell>
          <cell r="BG19">
            <v>2.2979532163742689</v>
          </cell>
          <cell r="BH19">
            <v>2.112982456140351</v>
          </cell>
          <cell r="BI19">
            <v>1.7442690058479533</v>
          </cell>
          <cell r="BJ19">
            <v>1.4007894736842106</v>
          </cell>
          <cell r="BK19">
            <v>10.014233870967745</v>
          </cell>
          <cell r="BL19">
            <v>7.7272131147540977</v>
          </cell>
          <cell r="BM19">
            <v>3.9502032520325194</v>
          </cell>
          <cell r="BN19">
            <v>4.1382352941176466</v>
          </cell>
          <cell r="BO19">
            <v>7.0249557522123931</v>
          </cell>
          <cell r="BP19">
            <v>4.3569503783008754</v>
          </cell>
          <cell r="BQ19">
            <v>3.3626503184195209</v>
          </cell>
          <cell r="BR19">
            <v>1.8694917416626835</v>
          </cell>
          <cell r="BS19">
            <v>2.3724753924099558</v>
          </cell>
          <cell r="BT19">
            <v>5.0149975311679675</v>
          </cell>
          <cell r="BU19">
            <v>3.3953130723922009</v>
          </cell>
        </row>
        <row r="20">
          <cell r="A20" t="str">
            <v>UBN</v>
          </cell>
          <cell r="B20" t="str">
            <v>Financial Services</v>
          </cell>
          <cell r="C20" t="str">
            <v>Banking</v>
          </cell>
          <cell r="D20" t="str">
            <v>Stallion Plaza 36 Marina Lagos Nigeria</v>
          </cell>
          <cell r="E20" t="str">
            <v>www.unionbankng.com</v>
          </cell>
          <cell r="F20" t="str">
            <v>Emeka Emuwa || CEO/Managing Director</v>
          </cell>
          <cell r="G20" t="str">
            <v>Joseph Mbulu || Chief Financial Officer</v>
          </cell>
          <cell r="H20" t="str">
            <v>Kandolo Kasongo || Chief Risk Officer</v>
          </cell>
          <cell r="I20" t="str">
            <v>Cyril Akporuere Odu || Chairman</v>
          </cell>
          <cell r="J20" t="str">
            <v>John Chester Botts || Non-Executive Director</v>
          </cell>
          <cell r="K20" t="str">
            <v>Emeka Emuwa || CEO/Managing Director</v>
          </cell>
          <cell r="L20" t="str">
            <v>Atlas Mara Limited    25.06%</v>
          </cell>
          <cell r="M20" t="str">
            <v>Union Global Partners Limited       65.31%</v>
          </cell>
          <cell r="N20">
            <v>0</v>
          </cell>
          <cell r="O20">
            <v>0.63368818681318684</v>
          </cell>
          <cell r="P20">
            <v>10.178507559746382</v>
          </cell>
          <cell r="Q20">
            <v>0.83243511558644168</v>
          </cell>
          <cell r="R20">
            <v>145517</v>
          </cell>
          <cell r="S20">
            <v>55350</v>
          </cell>
          <cell r="T20">
            <v>11596</v>
          </cell>
          <cell r="U20">
            <v>18453</v>
          </cell>
          <cell r="V20">
            <v>1463858</v>
          </cell>
          <cell r="W20">
            <v>1238226</v>
          </cell>
          <cell r="X20">
            <v>225632</v>
          </cell>
          <cell r="Y20">
            <v>-44380</v>
          </cell>
          <cell r="Z20">
            <v>120512</v>
          </cell>
          <cell r="AA20">
            <v>52056</v>
          </cell>
          <cell r="AB20">
            <v>10153</v>
          </cell>
          <cell r="AC20">
            <v>26685</v>
          </cell>
          <cell r="AD20">
            <v>1008451</v>
          </cell>
          <cell r="AE20">
            <v>779569</v>
          </cell>
          <cell r="AF20">
            <v>221528</v>
          </cell>
          <cell r="AG20">
            <v>-243675</v>
          </cell>
          <cell r="AH20">
            <v>29120</v>
          </cell>
          <cell r="AI20">
            <v>203840</v>
          </cell>
          <cell r="AJ20">
            <v>4.8264454671749224E-2</v>
          </cell>
          <cell r="AK20">
            <v>1.54573978274688E-2</v>
          </cell>
          <cell r="AL20">
            <v>3.378078380627425E-2</v>
          </cell>
          <cell r="AM20">
            <v>-8.8094272046644106E-2</v>
          </cell>
          <cell r="AN20">
            <v>9.7642811109431404E-2</v>
          </cell>
          <cell r="AO20">
            <v>0.12262921383437364</v>
          </cell>
          <cell r="AP20">
            <v>4.5996363022595688E-3</v>
          </cell>
          <cell r="AQ20">
            <v>-0.34672794499203186</v>
          </cell>
          <cell r="AS20">
            <v>11</v>
          </cell>
          <cell r="AT20">
            <v>9</v>
          </cell>
          <cell r="AU20">
            <v>9</v>
          </cell>
          <cell r="AV20">
            <v>8</v>
          </cell>
          <cell r="AW20">
            <v>36.839287625841131</v>
          </cell>
          <cell r="AX20" t="e">
            <v>#DIV/0!</v>
          </cell>
          <cell r="BF20">
            <v>0.63368818681318684</v>
          </cell>
          <cell r="BG20">
            <v>0.50164835164835164</v>
          </cell>
          <cell r="BH20">
            <v>0.52853708791208787</v>
          </cell>
          <cell r="BI20">
            <v>0.47699175824175827</v>
          </cell>
          <cell r="BJ20">
            <v>0.91638049450549453</v>
          </cell>
          <cell r="BK20">
            <v>6.1370564516128887</v>
          </cell>
          <cell r="BL20">
            <v>5.6166803278688517</v>
          </cell>
          <cell r="BM20">
            <v>4.8669918699187003</v>
          </cell>
          <cell r="BN20">
            <v>8.1400420168067136</v>
          </cell>
          <cell r="BO20">
            <v>9.3336283185840649</v>
          </cell>
          <cell r="BP20">
            <v>9.6846628662530385</v>
          </cell>
          <cell r="BQ20">
            <v>11.196449284470219</v>
          </cell>
          <cell r="BR20">
            <v>9.2084207167846515</v>
          </cell>
          <cell r="BS20">
            <v>17.065372464320482</v>
          </cell>
          <cell r="BT20">
            <v>10.185319716588644</v>
          </cell>
          <cell r="BU20">
            <v>11.468045009683406</v>
          </cell>
        </row>
        <row r="21">
          <cell r="A21" t="str">
            <v>WEMABANK</v>
          </cell>
          <cell r="B21" t="str">
            <v>Financial Services</v>
          </cell>
          <cell r="C21" t="str">
            <v>Banking</v>
          </cell>
          <cell r="D21" t="str">
            <v>Wema Towers 54 Marina Lagos, 12862 Nigeria</v>
          </cell>
          <cell r="E21" t="str">
            <v>Wema Towers 54 Marina Lagos, 12862 Nigeria</v>
          </cell>
          <cell r="F21" t="str">
            <v>Ademola Abimbola Adebise || Managing Director/CEO</v>
          </cell>
          <cell r="G21" t="str">
            <v>Moruf Oseni || Deputy Managing Director</v>
          </cell>
          <cell r="H21" t="str">
            <v>Tunde Mabawonku || Chief Financial Officer</v>
          </cell>
          <cell r="I21" t="str">
            <v>Babatunde Kasali || Chairman</v>
          </cell>
          <cell r="J21" t="str">
            <v>Segun Oloketuyi || Managing Director/CEO</v>
          </cell>
          <cell r="K21" t="str">
            <v>Adebode Adefioye || Director</v>
          </cell>
          <cell r="L21" t="str">
            <v>Neemtree Limited   27.73%</v>
          </cell>
          <cell r="M21" t="str">
            <v>Odua Investment  10%</v>
          </cell>
          <cell r="N21" t="str">
            <v>Petrotrab Limited   8.54%</v>
          </cell>
          <cell r="O21">
            <v>8.6243686803214911E-2</v>
          </cell>
          <cell r="P21">
            <v>6.9570309693397032</v>
          </cell>
          <cell r="Q21">
            <v>0.45475313411116386</v>
          </cell>
          <cell r="R21">
            <v>71529.939000000013</v>
          </cell>
          <cell r="S21">
            <v>26992.348000000002</v>
          </cell>
          <cell r="T21">
            <v>6507.4089999999997</v>
          </cell>
          <cell r="U21">
            <v>3326.418999999999</v>
          </cell>
          <cell r="V21">
            <v>488804.31700000004</v>
          </cell>
          <cell r="W21">
            <v>437915.16800000001</v>
          </cell>
          <cell r="X21">
            <v>50889.148999999998</v>
          </cell>
          <cell r="Y21">
            <v>5992.6220000000003</v>
          </cell>
          <cell r="Z21">
            <v>42186.866999999998</v>
          </cell>
          <cell r="AA21">
            <v>18551.913</v>
          </cell>
          <cell r="AB21">
            <v>5218.5039999999999</v>
          </cell>
          <cell r="AC21">
            <v>2372.4450000000024</v>
          </cell>
          <cell r="AD21">
            <v>382562.31199999998</v>
          </cell>
          <cell r="AE21">
            <v>338793.66300000006</v>
          </cell>
          <cell r="AF21">
            <v>43768.65</v>
          </cell>
          <cell r="AG21">
            <v>-34793.663</v>
          </cell>
          <cell r="AH21">
            <v>38570</v>
          </cell>
          <cell r="AI21">
            <v>24684.799999999999</v>
          </cell>
          <cell r="AJ21">
            <v>0.14111035194102861</v>
          </cell>
          <cell r="AK21">
            <v>9.8279788379728394E-2</v>
          </cell>
          <cell r="AL21">
            <v>5.6733610273691948E-2</v>
          </cell>
          <cell r="AM21">
            <v>8.8166119630231687E-2</v>
          </cell>
          <cell r="AN21">
            <v>6.318346173251399E-2</v>
          </cell>
          <cell r="AO21">
            <v>6.6261375243510612E-2</v>
          </cell>
          <cell r="AP21">
            <v>3.8401984011481982E-2</v>
          </cell>
          <cell r="AQ21" t="e">
            <v>#NUM!</v>
          </cell>
          <cell r="AS21">
            <v>12</v>
          </cell>
          <cell r="AT21">
            <v>12</v>
          </cell>
          <cell r="AU21">
            <v>12</v>
          </cell>
          <cell r="AV21">
            <v>12</v>
          </cell>
          <cell r="AW21" t="e">
            <v>#NUM!</v>
          </cell>
          <cell r="AX21" t="e">
            <v>#NUM!</v>
          </cell>
          <cell r="BF21">
            <v>8.6243686803214911E-2</v>
          </cell>
          <cell r="BG21">
            <v>5.8477780658542942E-2</v>
          </cell>
          <cell r="BH21">
            <v>6.6387866217267416E-2</v>
          </cell>
          <cell r="BI21">
            <v>6.0338994036816133E-2</v>
          </cell>
          <cell r="BJ21">
            <v>6.1510111485610641E-2</v>
          </cell>
          <cell r="BK21">
            <v>0.76137096774193569</v>
          </cell>
          <cell r="BL21">
            <v>0.51422131147541006</v>
          </cell>
          <cell r="BM21">
            <v>0.74833333333333363</v>
          </cell>
          <cell r="BN21">
            <v>0.95684873949579818</v>
          </cell>
          <cell r="BO21">
            <v>0.99336283185840613</v>
          </cell>
          <cell r="BP21">
            <v>8.8281356695613109</v>
          </cell>
          <cell r="BQ21">
            <v>8.7934477964886337</v>
          </cell>
          <cell r="BR21">
            <v>11.272140166160257</v>
          </cell>
          <cell r="BS21">
            <v>15.857883525734158</v>
          </cell>
          <cell r="BT21">
            <v>16.14958594394335</v>
          </cell>
          <cell r="BU21">
            <v>12.180238620377542</v>
          </cell>
        </row>
        <row r="22">
          <cell r="A22" t="str">
            <v>ZENITHBANK</v>
          </cell>
          <cell r="B22" t="str">
            <v>Financial Services</v>
          </cell>
          <cell r="C22" t="str">
            <v>Banking</v>
          </cell>
          <cell r="D22" t="str">
            <v>Plot84/87 Ajose Adeogun, Victoria Island, Eti Osa, Lagos</v>
          </cell>
          <cell r="E22" t="str">
            <v>www.zenithbank.com/</v>
          </cell>
          <cell r="F22" t="str">
            <v>Ebenezer Onyeagwu || Group Managing Director/CEO</v>
          </cell>
          <cell r="G22" t="str">
            <v>Adaora Umeoji || Deputy Managing Director</v>
          </cell>
          <cell r="H22" t="str">
            <v>Managing Director</v>
          </cell>
          <cell r="I22" t="str">
            <v>Jim Ovia, CON   Chairman</v>
          </cell>
          <cell r="J22" t="str">
            <v>Alhaji Baba Tela  Non-Executive Director/ Independent</v>
          </cell>
          <cell r="K22" t="str">
            <v>Chukuka Enwemeka   Non-Executive Director</v>
          </cell>
          <cell r="L22" t="str">
            <v>Jim  Ovia , CON                 9.38%</v>
          </cell>
          <cell r="M22" t="str">
            <v>Stanbic Nominees Nigeria Limited/C011 – MAIN         10.33%</v>
          </cell>
          <cell r="N22" t="str">
            <v>Stanbic Nominees Nigeria Limited/C002 – MAIN         7.77%</v>
          </cell>
          <cell r="O22">
            <v>6.16</v>
          </cell>
          <cell r="P22">
            <v>2.9870129870129869</v>
          </cell>
          <cell r="Q22">
            <v>0.70825533771947558</v>
          </cell>
          <cell r="R22">
            <v>630344</v>
          </cell>
          <cell r="S22">
            <v>295594</v>
          </cell>
          <cell r="T22">
            <v>81814</v>
          </cell>
          <cell r="U22">
            <v>193424</v>
          </cell>
          <cell r="V22">
            <v>5955710</v>
          </cell>
          <cell r="W22">
            <v>5139959</v>
          </cell>
          <cell r="X22">
            <v>815751</v>
          </cell>
          <cell r="Y22">
            <v>322237</v>
          </cell>
          <cell r="Z22">
            <v>403481</v>
          </cell>
          <cell r="AA22">
            <v>206503</v>
          </cell>
          <cell r="AB22">
            <v>70512</v>
          </cell>
          <cell r="AC22">
            <v>99455</v>
          </cell>
          <cell r="AD22">
            <v>3755264</v>
          </cell>
          <cell r="AE22">
            <v>3202626</v>
          </cell>
          <cell r="AF22">
            <v>552638</v>
          </cell>
          <cell r="AG22">
            <v>183396</v>
          </cell>
          <cell r="AH22">
            <v>31400</v>
          </cell>
          <cell r="AI22">
            <v>604450</v>
          </cell>
          <cell r="AJ22">
            <v>0.11799183990366657</v>
          </cell>
          <cell r="AK22">
            <v>9.3811064746912143E-2</v>
          </cell>
          <cell r="AL22">
            <v>3.7865673595636862E-2</v>
          </cell>
          <cell r="AM22">
            <v>0.18092124204376825</v>
          </cell>
          <cell r="AN22">
            <v>0.12220775916959137</v>
          </cell>
          <cell r="AO22">
            <v>0.12554628124306544</v>
          </cell>
          <cell r="AP22">
            <v>0.10224774159003003</v>
          </cell>
          <cell r="AQ22">
            <v>0.15132089499862289</v>
          </cell>
          <cell r="AS22">
            <v>2</v>
          </cell>
          <cell r="AT22">
            <v>1</v>
          </cell>
          <cell r="AU22">
            <v>3</v>
          </cell>
          <cell r="AV22">
            <v>1</v>
          </cell>
          <cell r="AW22">
            <v>7.8139206573876265</v>
          </cell>
          <cell r="AX22" t="e">
            <v>#DIV/0!</v>
          </cell>
          <cell r="BF22">
            <v>6.16</v>
          </cell>
          <cell r="BG22">
            <v>5.6666560509554138</v>
          </cell>
          <cell r="BH22">
            <v>4.1290445859872609</v>
          </cell>
          <cell r="BI22">
            <v>3.3650636942675161</v>
          </cell>
          <cell r="BJ22">
            <v>3.167356687898089</v>
          </cell>
          <cell r="BK22">
            <v>25.853346774193543</v>
          </cell>
          <cell r="BL22">
            <v>20.205000000000005</v>
          </cell>
          <cell r="BM22">
            <v>14.004268292682932</v>
          </cell>
          <cell r="BN22">
            <v>18.000672268907561</v>
          </cell>
          <cell r="BO22">
            <v>22.83570796460177</v>
          </cell>
          <cell r="BP22">
            <v>4.1969718789275232</v>
          </cell>
          <cell r="BQ22">
            <v>3.565594914939894</v>
          </cell>
          <cell r="BR22">
            <v>3.3916486007947744</v>
          </cell>
          <cell r="BS22">
            <v>5.3492812928243323</v>
          </cell>
          <cell r="BT22">
            <v>7.2097051941933099</v>
          </cell>
          <cell r="BU22">
            <v>4.7426403763359675</v>
          </cell>
        </row>
        <row r="23">
          <cell r="R23">
            <v>4275858.2039999999</v>
          </cell>
          <cell r="AH23">
            <v>346700</v>
          </cell>
        </row>
        <row r="24">
          <cell r="A24" t="str">
            <v>CHAMPION</v>
          </cell>
          <cell r="B24" t="str">
            <v>Consumer Goods</v>
          </cell>
          <cell r="C24" t="str">
            <v>Brewers/Distillers</v>
          </cell>
          <cell r="D24" t="str">
            <v>Industrial Layout Aka Offot , P.M.B 1106, Uyo, Akwa Ibom State</v>
          </cell>
          <cell r="E24" t="str">
            <v>www.championbreweries.com</v>
          </cell>
          <cell r="F24" t="str">
            <v>Patrick Ejidoh || Managing Director &amp; Executive Director</v>
          </cell>
          <cell r="G24" t="str">
            <v>Stephen Jacob || Financial Controller</v>
          </cell>
          <cell r="H24" t="str">
            <v>Tosan Aiboni || Company Secretary</v>
          </cell>
          <cell r="I24" t="str">
            <v xml:space="preserve"> Elijah Akpan || Chairman</v>
          </cell>
          <cell r="J24" t="str">
            <v xml:space="preserve">Olufunminiyi Alabi || Non-Executive Director </v>
          </cell>
          <cell r="K24" t="str">
            <v>Adegbemi Adegboye || Non-Executive Director</v>
          </cell>
          <cell r="L24" t="str">
            <v>The Raysun Nigeria Limited    60.5%</v>
          </cell>
          <cell r="M24" t="str">
            <v>Assets Management Nominee    12.3%</v>
          </cell>
          <cell r="N24" t="str">
            <v>Akwa Ibom State Government    10.0%</v>
          </cell>
          <cell r="O24">
            <v>-3.1274968071519853E-2</v>
          </cell>
          <cell r="P24">
            <v>-54.03682574943943</v>
          </cell>
          <cell r="Q24">
            <v>1.667525252245218</v>
          </cell>
          <cell r="R24">
            <v>4763.7569999999996</v>
          </cell>
          <cell r="S24">
            <v>-1490.865</v>
          </cell>
          <cell r="T24">
            <v>-223.78400000000045</v>
          </cell>
          <cell r="U24">
            <v>-244.88300000000046</v>
          </cell>
          <cell r="V24">
            <v>10487.009999999998</v>
          </cell>
          <cell r="W24">
            <v>2551.4780000000001</v>
          </cell>
          <cell r="X24">
            <v>7935.5320000000002</v>
          </cell>
          <cell r="Y24">
            <v>-199.928</v>
          </cell>
          <cell r="Z24">
            <v>3302.3829999999998</v>
          </cell>
          <cell r="AA24">
            <v>-718.55100000000004</v>
          </cell>
          <cell r="AB24">
            <v>25.51099999999974</v>
          </cell>
          <cell r="AC24">
            <v>-754.52300000000014</v>
          </cell>
          <cell r="AD24">
            <v>9592.3809999999994</v>
          </cell>
          <cell r="AE24">
            <v>3721.9500000000003</v>
          </cell>
          <cell r="AF24">
            <v>5870.4310000000005</v>
          </cell>
          <cell r="AG24">
            <v>-9683.1270000000004</v>
          </cell>
          <cell r="AH24">
            <v>7830</v>
          </cell>
          <cell r="AI24">
            <v>13232.699999999999</v>
          </cell>
          <cell r="AJ24">
            <v>9.5924257907060717E-2</v>
          </cell>
          <cell r="AK24">
            <v>0.20017666980957172</v>
          </cell>
          <cell r="AL24" t="e">
            <v>#NUM!</v>
          </cell>
          <cell r="AM24">
            <v>-0.24521799310342751</v>
          </cell>
          <cell r="AN24">
            <v>2.2542377147579229E-2</v>
          </cell>
          <cell r="AO24">
            <v>-9.007557406822031E-2</v>
          </cell>
          <cell r="AP24">
            <v>7.8267498778424427E-2</v>
          </cell>
          <cell r="AQ24">
            <v>-0.6209342916192262</v>
          </cell>
          <cell r="BF24">
            <v>-3.1274968071519853E-2</v>
          </cell>
          <cell r="BG24">
            <v>6.6099872286079178E-2</v>
          </cell>
          <cell r="BH24">
            <v>6.7738058748403621E-2</v>
          </cell>
          <cell r="BI24">
            <v>9.8518518518518252E-3</v>
          </cell>
          <cell r="BJ24">
            <v>-9.6363090676883797E-2</v>
          </cell>
          <cell r="BK24">
            <v>2.114112903225807</v>
          </cell>
          <cell r="BL24">
            <v>2.4221311475409846</v>
          </cell>
          <cell r="BM24">
            <v>2.9605691056910599</v>
          </cell>
          <cell r="BN24">
            <v>5.4323109243697418</v>
          </cell>
          <cell r="BO24">
            <v>12.226460176991132</v>
          </cell>
          <cell r="BP24">
            <v>-67.597603885357657</v>
          </cell>
          <cell r="BQ24">
            <v>36.643507222798256</v>
          </cell>
          <cell r="BR24">
            <v>43.706140394240798</v>
          </cell>
          <cell r="BS24">
            <v>551.39998104505048</v>
          </cell>
          <cell r="BT24">
            <v>-126.87907881647153</v>
          </cell>
          <cell r="BU24">
            <v>87.454589192052069</v>
          </cell>
        </row>
        <row r="25">
          <cell r="A25" t="str">
            <v>GUINNESS</v>
          </cell>
          <cell r="B25" t="str">
            <v>Consumer Goods</v>
          </cell>
          <cell r="C25" t="str">
            <v>Brewers/Distillers</v>
          </cell>
          <cell r="D25" t="str">
            <v>24, Oba Akran Avenue, Ikeja, Lagos</v>
          </cell>
          <cell r="E25" t="str">
            <v>www.guinness-nigeria.com</v>
          </cell>
          <cell r="F25" t="str">
            <v xml:space="preserve">Magunda Bake || Managing Director/CEO </v>
          </cell>
          <cell r="G25" t="str">
            <v>Stanley Njoroge || Finance and Strategy  Director</v>
          </cell>
          <cell r="H25" t="str">
            <v>Rotimi Odusola || Legal Director/ Company Secretary</v>
          </cell>
          <cell r="I25" t="str">
            <v>Babatunde Savage || Chairman</v>
          </cell>
          <cell r="J25" t="str">
            <v>John O’Keeffe || Vice Chairman</v>
          </cell>
          <cell r="K25" t="str">
            <v>Rewane Bismack || Non-Executive Director</v>
          </cell>
          <cell r="L25" t="str">
            <v>Diageo Guinness Overseas Limited  46%</v>
          </cell>
          <cell r="M25" t="str">
            <v>Nigerian Citizens    46.2%</v>
          </cell>
          <cell r="N25" t="str">
            <v>Atalantaf Ltd.         7.8%</v>
          </cell>
          <cell r="O25">
            <v>3.0673995433789871</v>
          </cell>
          <cell r="P25">
            <v>14.996416133428546</v>
          </cell>
          <cell r="Q25">
            <v>1.1501552709615799</v>
          </cell>
          <cell r="R25">
            <v>142975.79199999999</v>
          </cell>
          <cell r="S25">
            <v>-35907.520000000004</v>
          </cell>
          <cell r="T25">
            <v>13386.247999999981</v>
          </cell>
          <cell r="U25">
            <v>6717.6049999999823</v>
          </cell>
          <cell r="V25">
            <v>153254.96600000001</v>
          </cell>
          <cell r="W25">
            <v>65666.793999999994</v>
          </cell>
          <cell r="X25">
            <v>87588.173999999999</v>
          </cell>
          <cell r="Y25">
            <v>39045.953999999998</v>
          </cell>
          <cell r="Z25">
            <v>118495.882</v>
          </cell>
          <cell r="AA25">
            <v>-40946.728000000003</v>
          </cell>
          <cell r="AB25">
            <v>15667.378999999995</v>
          </cell>
          <cell r="AC25">
            <v>7794.8989999999958</v>
          </cell>
          <cell r="AD25">
            <v>122246.632</v>
          </cell>
          <cell r="AE25">
            <v>73905.255999999994</v>
          </cell>
          <cell r="AF25">
            <v>48341.376000000004</v>
          </cell>
          <cell r="AG25">
            <v>38608.504000000001</v>
          </cell>
          <cell r="AH25">
            <v>2190</v>
          </cell>
          <cell r="AI25">
            <v>104682</v>
          </cell>
          <cell r="AJ25">
            <v>4.806884975796466E-2</v>
          </cell>
          <cell r="AK25">
            <v>-3.2298193325509428E-2</v>
          </cell>
          <cell r="AL25">
            <v>-3.8574516476220344E-2</v>
          </cell>
          <cell r="AM25">
            <v>-3.6501611137053525E-2</v>
          </cell>
          <cell r="AN25">
            <v>5.814312196494531E-2</v>
          </cell>
          <cell r="AO25">
            <v>-2.9115378688069238E-2</v>
          </cell>
          <cell r="AP25">
            <v>0.16019667392026093</v>
          </cell>
          <cell r="AQ25">
            <v>2.8206448229004533E-3</v>
          </cell>
          <cell r="BF25">
            <v>3.0673995433789871</v>
          </cell>
          <cell r="BG25">
            <v>0.87841095890410392</v>
          </cell>
          <cell r="BH25">
            <v>3.0673995433789871</v>
          </cell>
          <cell r="BI25">
            <v>-0.9204958904109577</v>
          </cell>
          <cell r="BJ25">
            <v>3.5593146118721442</v>
          </cell>
          <cell r="BK25">
            <v>93.648346774193541</v>
          </cell>
          <cell r="BL25">
            <v>78.163196721311508</v>
          </cell>
          <cell r="BM25">
            <v>98.456626016260188</v>
          </cell>
          <cell r="BN25">
            <v>139.94647058823531</v>
          </cell>
          <cell r="BO25">
            <v>185.99070796460177</v>
          </cell>
          <cell r="BP25">
            <v>30.530208226813635</v>
          </cell>
          <cell r="BQ25">
            <v>88.982492680677694</v>
          </cell>
          <cell r="BR25">
            <v>32.097750757243155</v>
          </cell>
          <cell r="BS25">
            <v>-152.03378097185839</v>
          </cell>
          <cell r="BT25">
            <v>52.254641200928724</v>
          </cell>
          <cell r="BU25">
            <v>10.366262378760963</v>
          </cell>
        </row>
        <row r="26">
          <cell r="A26" t="str">
            <v>INTBREW</v>
          </cell>
          <cell r="B26" t="str">
            <v>Consumer Goods</v>
          </cell>
          <cell r="C26" t="str">
            <v>Brewers/Distillers</v>
          </cell>
          <cell r="D26" t="str">
            <v>22/36 Glover Road, Ikoyi-Lagos</v>
          </cell>
          <cell r="E26" t="str">
            <v>www.internationalbreweriesplc.com</v>
          </cell>
          <cell r="F26" t="str">
            <v>Annabelle Degroot || Managing Director</v>
          </cell>
          <cell r="G26" t="str">
            <v>Zuber Momoniat || Finance Director</v>
          </cell>
          <cell r="H26" t="str">
            <v>Muyiwa  Ayojimi || Company Secretary</v>
          </cell>
          <cell r="I26" t="str">
            <v>Nnaemeka Achebe || Chairman</v>
          </cell>
          <cell r="J26" t="str">
            <v>Annabelle Degroot || Managing Director</v>
          </cell>
          <cell r="K26" t="str">
            <v>Sunday Akintoye Omole || Non-Executive Director</v>
          </cell>
          <cell r="L26" t="str">
            <v>AB InBev Nigeria Holdings BV  47.37%</v>
          </cell>
          <cell r="M26" t="str">
            <v>Brauhaase International Management GMBH   27.66%</v>
          </cell>
          <cell r="N26">
            <v>0</v>
          </cell>
          <cell r="O26">
            <v>0.12027406976744236</v>
          </cell>
          <cell r="P26">
            <v>127.20946443055875</v>
          </cell>
          <cell r="Q26">
            <v>3.1050600538153774</v>
          </cell>
          <cell r="R26">
            <v>32711.218000000001</v>
          </cell>
          <cell r="S26">
            <v>-7182.4369999999999</v>
          </cell>
          <cell r="T26">
            <v>8084.4250000000038</v>
          </cell>
          <cell r="U26">
            <v>1034.3570000000043</v>
          </cell>
          <cell r="V26">
            <v>253820.70400000003</v>
          </cell>
          <cell r="W26">
            <v>211444.71200000003</v>
          </cell>
          <cell r="X26">
            <v>42375.992000000006</v>
          </cell>
          <cell r="Y26">
            <v>30556.574000000001</v>
          </cell>
          <cell r="Z26">
            <v>18493.906999999999</v>
          </cell>
          <cell r="AA26">
            <v>-3905.3779999999997</v>
          </cell>
          <cell r="AB26">
            <v>5011.2219999999998</v>
          </cell>
          <cell r="AC26">
            <v>2105.4999999999991</v>
          </cell>
          <cell r="AD26">
            <v>24370.54</v>
          </cell>
          <cell r="AE26">
            <v>13100.617</v>
          </cell>
          <cell r="AF26">
            <v>11275.928999999998</v>
          </cell>
          <cell r="AG26">
            <v>2107.317</v>
          </cell>
          <cell r="AH26">
            <v>8600</v>
          </cell>
          <cell r="AI26">
            <v>146630</v>
          </cell>
          <cell r="AJ26">
            <v>0.15323286769556299</v>
          </cell>
          <cell r="AK26">
            <v>0.16453403928723254</v>
          </cell>
          <cell r="AL26">
            <v>0.12700637697339046</v>
          </cell>
          <cell r="AM26">
            <v>-0.16280080315895451</v>
          </cell>
          <cell r="AN26">
            <v>0.79645140170720463</v>
          </cell>
          <cell r="AO26">
            <v>1.0043625033289993</v>
          </cell>
          <cell r="AP26">
            <v>0.39232905588145583</v>
          </cell>
          <cell r="AQ26">
            <v>0.95138830214025361</v>
          </cell>
          <cell r="BF26">
            <v>0</v>
          </cell>
          <cell r="BG26">
            <v>0.12027406976744236</v>
          </cell>
          <cell r="BH26">
            <v>0.30845906976744203</v>
          </cell>
          <cell r="BI26">
            <v>0.22633604651162767</v>
          </cell>
          <cell r="BJ26">
            <v>0.24482558139534874</v>
          </cell>
          <cell r="BK26">
            <v>43.147943548387111</v>
          </cell>
          <cell r="BL26">
            <v>30.760327868852475</v>
          </cell>
          <cell r="BM26">
            <v>19.139146341463405</v>
          </cell>
          <cell r="BN26">
            <v>18.561050420168055</v>
          </cell>
          <cell r="BO26">
            <v>27.797256637168168</v>
          </cell>
          <cell r="BP26">
            <v>358.74684902420307</v>
          </cell>
          <cell r="BQ26">
            <v>99.722559275186015</v>
          </cell>
          <cell r="BR26">
            <v>84.560752193222399</v>
          </cell>
          <cell r="BS26">
            <v>75.813361963165676</v>
          </cell>
          <cell r="BT26">
            <v>0</v>
          </cell>
          <cell r="BU26">
            <v>123.76870449115543</v>
          </cell>
        </row>
        <row r="27">
          <cell r="A27" t="str">
            <v>NB</v>
          </cell>
          <cell r="B27" t="str">
            <v>Consumer Goods</v>
          </cell>
          <cell r="C27" t="str">
            <v>Brewers/Distillers</v>
          </cell>
          <cell r="D27" t="str">
            <v>1 Abebe Village Road, Iganmu</v>
          </cell>
          <cell r="E27" t="str">
            <v>www.nbplc.com</v>
          </cell>
          <cell r="F27" t="str">
            <v>Jordi Borrut Bel || Managing Director/CEO</v>
          </cell>
          <cell r="G27" t="str">
            <v>Mark P. Rutten || Finance Director</v>
          </cell>
          <cell r="H27" t="str">
            <v>Uaboi G. Agbebaku Esq. || Company Secretary/Legal Adviser</v>
          </cell>
          <cell r="I27" t="str">
            <v>Kolawole B. Jamodu, CFR || Chairman</v>
          </cell>
          <cell r="J27" t="str">
            <v>Rob Kleinjan || Finance Director</v>
          </cell>
          <cell r="K27" t="str">
            <v>Olusegun S. Adebanji || Non-Executive</v>
          </cell>
          <cell r="L27" t="str">
            <v>Heineken Brouwerijen      37.76%</v>
          </cell>
          <cell r="M27" t="str">
            <v>Distilled Trading International   15.47%</v>
          </cell>
          <cell r="N27" t="str">
            <v xml:space="preserve">Stanbic Nominees Nigeria Limited    13.28% </v>
          </cell>
          <cell r="O27">
            <v>1.0032041249999992</v>
          </cell>
          <cell r="P27">
            <v>55.920822693985677</v>
          </cell>
          <cell r="Q27">
            <v>2.5657430934818035</v>
          </cell>
          <cell r="R27">
            <v>83277.638999999996</v>
          </cell>
          <cell r="S27">
            <v>-21154.379000000001</v>
          </cell>
          <cell r="T27">
            <v>14057.153999999995</v>
          </cell>
          <cell r="U27">
            <v>8025.6329999999944</v>
          </cell>
          <cell r="V27">
            <v>388079.87299999996</v>
          </cell>
          <cell r="W27">
            <v>152539.05900000001</v>
          </cell>
          <cell r="X27">
            <v>174920.08499999999</v>
          </cell>
          <cell r="Y27">
            <v>96241.214000000007</v>
          </cell>
          <cell r="Z27">
            <v>293905.79200000002</v>
          </cell>
          <cell r="AA27">
            <v>-80716.657999999996</v>
          </cell>
          <cell r="AB27">
            <v>62229.154000000002</v>
          </cell>
          <cell r="AC27">
            <v>38056.123</v>
          </cell>
          <cell r="AD27">
            <v>356218.67599999998</v>
          </cell>
          <cell r="AE27">
            <v>168993.66899999999</v>
          </cell>
          <cell r="AF27">
            <v>172321.50300000003</v>
          </cell>
          <cell r="AG27">
            <v>102959.007</v>
          </cell>
          <cell r="AH27">
            <v>8000</v>
          </cell>
          <cell r="AI27">
            <v>484000</v>
          </cell>
          <cell r="AJ27">
            <v>-0.27040799746024546</v>
          </cell>
          <cell r="AK27">
            <v>-0.28450059456029575</v>
          </cell>
          <cell r="AL27">
            <v>-0.31059270205509593</v>
          </cell>
          <cell r="AM27">
            <v>-0.3223371334581524</v>
          </cell>
          <cell r="AN27">
            <v>2.1647575242287109E-2</v>
          </cell>
          <cell r="AO27">
            <v>-2.5284983237901848E-2</v>
          </cell>
          <cell r="AP27">
            <v>3.748828586994879E-3</v>
          </cell>
          <cell r="AQ27">
            <v>-1.6726834886575892E-2</v>
          </cell>
          <cell r="BF27">
            <v>1.0032041249999992</v>
          </cell>
          <cell r="BG27">
            <v>2.4297430000000024</v>
          </cell>
          <cell r="BH27">
            <v>4.1310698749999997</v>
          </cell>
          <cell r="BI27">
            <v>3.5521206250000015</v>
          </cell>
          <cell r="BJ27">
            <v>4.7570153749999999</v>
          </cell>
          <cell r="BK27">
            <v>110.27701612903225</v>
          </cell>
          <cell r="BL27">
            <v>148.63815573770489</v>
          </cell>
          <cell r="BM27">
            <v>126.47837398373979</v>
          </cell>
          <cell r="BN27">
            <v>137.68747899159661</v>
          </cell>
          <cell r="BO27">
            <v>164.00871681415924</v>
          </cell>
          <cell r="BP27">
            <v>109.92480331859913</v>
          </cell>
          <cell r="BQ27">
            <v>61.174435212985387</v>
          </cell>
          <cell r="BR27">
            <v>30.616372467856113</v>
          </cell>
          <cell r="BS27">
            <v>38.762050484025032</v>
          </cell>
          <cell r="BT27">
            <v>34.477230760297729</v>
          </cell>
          <cell r="BU27">
            <v>54.990978448752671</v>
          </cell>
        </row>
        <row r="29">
          <cell r="A29" t="str">
            <v>CCNN</v>
          </cell>
          <cell r="B29" t="str">
            <v>Industrial Goods</v>
          </cell>
          <cell r="C29" t="str">
            <v>Building Materials</v>
          </cell>
          <cell r="D29" t="str">
            <v>KM 10 Kalambaina Road, P. M. B. 02166, Sokoto.</v>
          </cell>
          <cell r="E29" t="str">
            <v>www.sokotocement.com</v>
          </cell>
          <cell r="F29" t="str">
            <v>Ibrahim Aminu || Managing Director/CEO</v>
          </cell>
          <cell r="G29" t="str">
            <v>Haruna Hashim || Chief Financial Officer</v>
          </cell>
          <cell r="H29" t="str">
            <v>Aminu A. Bashar || Director, Technical</v>
          </cell>
          <cell r="I29" t="str">
            <v>Abdulsamad Rabiu || Chairman</v>
          </cell>
          <cell r="J29" t="str">
            <v>Ibrahim Aminu || Managing Director/CEO</v>
          </cell>
          <cell r="K29" t="str">
            <v>Chimaobi K. Madukwe || Executive Director</v>
          </cell>
          <cell r="L29" t="str">
            <v>Damnaz Cement Co. Ltd 50.72%</v>
          </cell>
          <cell r="M29" t="str">
            <v>Nasdal Bap Nig. Ltd     11.48%</v>
          </cell>
          <cell r="N29">
            <v>0</v>
          </cell>
          <cell r="O29">
            <v>0.43617351598173515</v>
          </cell>
          <cell r="P29">
            <v>27.511986767446242</v>
          </cell>
          <cell r="Q29">
            <v>0.47282105359163967</v>
          </cell>
          <cell r="R29">
            <v>31721.962</v>
          </cell>
          <cell r="S29">
            <v>-6579.8629999999994</v>
          </cell>
          <cell r="T29">
            <v>7874.5749999999998</v>
          </cell>
          <cell r="U29">
            <v>5731.32</v>
          </cell>
          <cell r="V29">
            <v>347746.45600000001</v>
          </cell>
          <cell r="W29">
            <v>14258.769</v>
          </cell>
          <cell r="X29">
            <v>333487.68799999997</v>
          </cell>
          <cell r="Y29">
            <v>14334.165000000001</v>
          </cell>
          <cell r="Z29">
            <v>15119.050874</v>
          </cell>
          <cell r="AA29">
            <v>-2402.0597600000001</v>
          </cell>
          <cell r="AB29">
            <v>2749.478434000001</v>
          </cell>
          <cell r="AC29">
            <v>1918.3618540000009</v>
          </cell>
          <cell r="AD29">
            <v>15780.012156000001</v>
          </cell>
          <cell r="AE29">
            <v>6334.3557410000003</v>
          </cell>
          <cell r="AF29">
            <v>9445.6582789999993</v>
          </cell>
          <cell r="AG29">
            <v>5182.7803940000003</v>
          </cell>
          <cell r="AH29">
            <v>13140</v>
          </cell>
          <cell r="AI29">
            <v>190530</v>
          </cell>
          <cell r="AJ29">
            <v>0.20353542545733494</v>
          </cell>
          <cell r="AK29">
            <v>0.28649546859397157</v>
          </cell>
          <cell r="AL29">
            <v>0.30090086222797319</v>
          </cell>
          <cell r="AM29">
            <v>0.31471322561720871</v>
          </cell>
          <cell r="AN29">
            <v>1.166650417176494</v>
          </cell>
          <cell r="AO29">
            <v>0.22488381414643777</v>
          </cell>
          <cell r="AP29">
            <v>1.4375969272980957</v>
          </cell>
          <cell r="AQ29">
            <v>0.28959220105441608</v>
          </cell>
          <cell r="BF29">
            <v>0.43617351598173515</v>
          </cell>
          <cell r="BG29">
            <v>0.2453465666666666</v>
          </cell>
          <cell r="BH29">
            <v>9.5418984398782422E-2</v>
          </cell>
          <cell r="BI29">
            <v>9.1408527321156702E-2</v>
          </cell>
          <cell r="BJ29">
            <v>0.14599405281582958</v>
          </cell>
          <cell r="BK29">
            <v>22.115161290322575</v>
          </cell>
          <cell r="BL29">
            <v>7.264959016393453</v>
          </cell>
          <cell r="BM29">
            <v>6.9636991869918727</v>
          </cell>
          <cell r="BN29">
            <v>9.5854621848739594</v>
          </cell>
          <cell r="BO29">
            <v>11.309380530973455</v>
          </cell>
          <cell r="BP29">
            <v>50.702668731607844</v>
          </cell>
          <cell r="BQ29">
            <v>29.611007462206679</v>
          </cell>
          <cell r="BR29">
            <v>72.980227476417497</v>
          </cell>
          <cell r="BS29">
            <v>104.86398223216297</v>
          </cell>
          <cell r="BT29">
            <v>77.464665942524078</v>
          </cell>
          <cell r="BU29">
            <v>67.124510368983806</v>
          </cell>
        </row>
        <row r="30">
          <cell r="A30" t="str">
            <v>DANGCEM</v>
          </cell>
          <cell r="B30" t="str">
            <v>Industrial Goods</v>
          </cell>
          <cell r="C30" t="str">
            <v>Building Materials</v>
          </cell>
          <cell r="D30" t="str">
            <v>1 Alfred Rewane Road, Falomo Ikoyi Lagos.</v>
          </cell>
          <cell r="E30" t="str">
            <v>www.dangotecement.com</v>
          </cell>
          <cell r="F30" t="str">
            <v>Joseph Makoju || Chief Executive Officer</v>
          </cell>
          <cell r="G30" t="str">
            <v>Brain Egan || Chief Financial Officer</v>
          </cell>
          <cell r="H30" t="str">
            <v>Arvind Pathak || Chief Operating Officer</v>
          </cell>
          <cell r="I30" t="str">
            <v>Aliko Dangote || Chairman</v>
          </cell>
          <cell r="J30" t="str">
            <v>Joseph Makoju || Chief Executive Officer</v>
          </cell>
          <cell r="K30" t="str">
            <v>Brain Egan || Chief Financial Officer</v>
          </cell>
          <cell r="L30" t="str">
            <v>Dangote Group Ltd       85.1%</v>
          </cell>
          <cell r="M30" t="str">
            <v>Genesis Inv. Mgt. LLP     0.63%</v>
          </cell>
          <cell r="N30" t="str">
            <v>APG Assets Mgt. NV    0.27%</v>
          </cell>
          <cell r="O30">
            <v>22.432471264367816</v>
          </cell>
          <cell r="P30">
            <v>7.5783001345032988</v>
          </cell>
          <cell r="Q30">
            <v>2.9981360472647327</v>
          </cell>
          <cell r="R30">
            <v>901213</v>
          </cell>
          <cell r="S30">
            <v>-189426</v>
          </cell>
          <cell r="T30">
            <v>338698</v>
          </cell>
          <cell r="U30">
            <v>390325</v>
          </cell>
          <cell r="V30">
            <v>1694503</v>
          </cell>
          <cell r="W30">
            <v>707850</v>
          </cell>
          <cell r="X30">
            <v>986613</v>
          </cell>
          <cell r="Y30">
            <v>848695</v>
          </cell>
          <cell r="Z30">
            <v>391639</v>
          </cell>
          <cell r="AA30">
            <v>-65088</v>
          </cell>
          <cell r="AB30">
            <v>187102</v>
          </cell>
          <cell r="AC30">
            <v>159501</v>
          </cell>
          <cell r="AD30">
            <v>984720</v>
          </cell>
          <cell r="AE30">
            <v>392835</v>
          </cell>
          <cell r="AF30">
            <v>591885</v>
          </cell>
          <cell r="AG30">
            <v>537750</v>
          </cell>
          <cell r="AH30">
            <v>17400</v>
          </cell>
          <cell r="AI30">
            <v>3079800</v>
          </cell>
          <cell r="AJ30">
            <v>0.23164451953442167</v>
          </cell>
          <cell r="AK30">
            <v>0.30612476914996245</v>
          </cell>
          <cell r="AL30">
            <v>0.1599347262321138</v>
          </cell>
          <cell r="AM30">
            <v>0.25073625686113088</v>
          </cell>
          <cell r="AN30">
            <v>0.14533463983346651</v>
          </cell>
          <cell r="AO30">
            <v>0.15859797585182722</v>
          </cell>
          <cell r="AP30">
            <v>0.13625910139430508</v>
          </cell>
          <cell r="AQ30">
            <v>0.12083789580896731</v>
          </cell>
          <cell r="BF30">
            <v>22.432471264367816</v>
          </cell>
          <cell r="BG30">
            <v>11.738390804597701</v>
          </cell>
          <cell r="BH30">
            <v>8.2102298850574709</v>
          </cell>
          <cell r="BI30">
            <v>10.420862068965517</v>
          </cell>
          <cell r="BJ30">
            <v>9.166724137931034</v>
          </cell>
          <cell r="BK30">
            <v>230.96411290322575</v>
          </cell>
          <cell r="BL30">
            <v>197.48963114754105</v>
          </cell>
          <cell r="BM30">
            <v>167.26902439024391</v>
          </cell>
          <cell r="BN30">
            <v>166.72449579831934</v>
          </cell>
          <cell r="BO30">
            <v>223.47694690265487</v>
          </cell>
          <cell r="BP30">
            <v>10.295972752235004</v>
          </cell>
          <cell r="BQ30">
            <v>16.824250822368953</v>
          </cell>
          <cell r="BR30">
            <v>20.373244931262121</v>
          </cell>
          <cell r="BS30">
            <v>15.999107818041598</v>
          </cell>
          <cell r="BT30">
            <v>24.379150451133189</v>
          </cell>
          <cell r="BU30">
            <v>17.57434535500817</v>
          </cell>
        </row>
        <row r="31">
          <cell r="A31" t="str">
            <v>WAPCO</v>
          </cell>
          <cell r="B31" t="str">
            <v>Industrial Goods</v>
          </cell>
          <cell r="C31" t="str">
            <v>Building Materials</v>
          </cell>
          <cell r="D31" t="str">
            <v>No 27B, Gerrard Road, Ikoyi Lagos.</v>
          </cell>
          <cell r="E31" t="str">
            <v>www.lafarge.com.ng</v>
          </cell>
          <cell r="F31" t="str">
            <v>Michel Puchercos || Managing Director/CEO</v>
          </cell>
          <cell r="G31" t="str">
            <v>Bruno Bayet || Chief Financial Officer</v>
          </cell>
          <cell r="H31" t="str">
            <v>Rabiu Umar || Managing Director : Ashaka</v>
          </cell>
          <cell r="I31" t="str">
            <v>Mobolaji Balogun || Chairman</v>
          </cell>
          <cell r="J31" t="str">
            <v>Michel Puchercos || Managing Director/CEO</v>
          </cell>
          <cell r="K31" t="str">
            <v>Adebode Adefioye || Non-Executive Director</v>
          </cell>
          <cell r="L31" t="str">
            <v>Thomas Schmidheiny       11.4%</v>
          </cell>
          <cell r="M31" t="str">
            <v>Groupe Bruxelles Lambert  9.4%</v>
          </cell>
          <cell r="N31">
            <v>0</v>
          </cell>
          <cell r="O31">
            <v>-0.85851636664597519</v>
          </cell>
          <cell r="P31">
            <v>-15.258882077203337</v>
          </cell>
          <cell r="Q31">
            <v>1.5879908848671587</v>
          </cell>
          <cell r="R31">
            <v>312400.16266666667</v>
          </cell>
          <cell r="S31">
            <v>-49454.76933333333</v>
          </cell>
          <cell r="T31">
            <v>25509.126666666678</v>
          </cell>
          <cell r="U31">
            <v>-13830.69866666666</v>
          </cell>
          <cell r="V31">
            <v>546231.92700000003</v>
          </cell>
          <cell r="W31">
            <v>413333.80699999997</v>
          </cell>
          <cell r="X31">
            <v>132898.11799999996</v>
          </cell>
          <cell r="Y31">
            <v>136871.18700000001</v>
          </cell>
          <cell r="Z31">
            <v>260810.46299999999</v>
          </cell>
          <cell r="AA31">
            <v>-30646.803999999996</v>
          </cell>
          <cell r="AB31">
            <v>48290.041999999987</v>
          </cell>
          <cell r="AC31">
            <v>33820.371999999988</v>
          </cell>
          <cell r="AD31">
            <v>415946.50199999998</v>
          </cell>
          <cell r="AE31">
            <v>240366.55299999996</v>
          </cell>
          <cell r="AF31">
            <v>175579.94900000002</v>
          </cell>
          <cell r="AG31">
            <v>87206.392000000007</v>
          </cell>
          <cell r="AH31">
            <v>16110</v>
          </cell>
          <cell r="AI31">
            <v>213457.5</v>
          </cell>
          <cell r="AJ31">
            <v>4.6156265238514793E-2</v>
          </cell>
          <cell r="AK31">
            <v>0.12708260589894316</v>
          </cell>
          <cell r="AL31">
            <v>-0.14747033114219532</v>
          </cell>
          <cell r="AM31" t="e">
            <v>#NUM!</v>
          </cell>
          <cell r="AN31">
            <v>7.0495635863709438E-2</v>
          </cell>
          <cell r="AO31">
            <v>0.14513509092010413</v>
          </cell>
          <cell r="AP31">
            <v>-6.7259191486124692E-2</v>
          </cell>
          <cell r="AQ31">
            <v>0.11928563164244377</v>
          </cell>
          <cell r="BF31">
            <v>-0.85851636664597519</v>
          </cell>
          <cell r="BG31">
            <v>-2.1478217877094976</v>
          </cell>
          <cell r="BH31">
            <v>1.0489621973929235</v>
          </cell>
          <cell r="BI31">
            <v>1.6758704531347</v>
          </cell>
          <cell r="BJ31">
            <v>2.099340285536933</v>
          </cell>
          <cell r="BK31">
            <v>34.231088709677422</v>
          </cell>
          <cell r="BL31">
            <v>48.468524590163966</v>
          </cell>
          <cell r="BM31">
            <v>65.490650406504074</v>
          </cell>
          <cell r="BN31">
            <v>93.281050420168015</v>
          </cell>
          <cell r="BO31">
            <v>109.47115044247792</v>
          </cell>
          <cell r="BP31">
            <v>-39.872377556889646</v>
          </cell>
          <cell r="BQ31">
            <v>-22.566362287372208</v>
          </cell>
          <cell r="BR31">
            <v>62.433756496920147</v>
          </cell>
          <cell r="BS31">
            <v>55.661253676074239</v>
          </cell>
          <cell r="BT31">
            <v>52.145500754052023</v>
          </cell>
          <cell r="BU31">
            <v>21.56035421655691</v>
          </cell>
        </row>
        <row r="33">
          <cell r="A33" t="str">
            <v>BERGER</v>
          </cell>
          <cell r="B33" t="str">
            <v>Industrial Goods</v>
          </cell>
          <cell r="C33" t="str">
            <v>Chemical and Paints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1.1058898626733831</v>
          </cell>
          <cell r="P33">
            <v>5.6967698254963217</v>
          </cell>
          <cell r="Q33">
            <v>0.63015546240964149</v>
          </cell>
          <cell r="R33">
            <v>3377.223</v>
          </cell>
          <cell r="S33">
            <v>-1066.9839999999999</v>
          </cell>
          <cell r="T33">
            <v>442.29899999999986</v>
          </cell>
          <cell r="U33">
            <v>320.5089999999999</v>
          </cell>
          <cell r="V33">
            <v>4621.0540000000001</v>
          </cell>
          <cell r="W33">
            <v>1723.5690000000002</v>
          </cell>
          <cell r="X33">
            <v>2897.4849999999997</v>
          </cell>
          <cell r="Y33">
            <v>2117.4989999999998</v>
          </cell>
          <cell r="Z33">
            <v>3082.93</v>
          </cell>
          <cell r="AA33">
            <v>-1159.674</v>
          </cell>
          <cell r="AB33">
            <v>266.21699999999987</v>
          </cell>
          <cell r="AC33">
            <v>148.80799999999988</v>
          </cell>
          <cell r="AD33">
            <v>3895.87</v>
          </cell>
          <cell r="AE33">
            <v>1126.3999999999999</v>
          </cell>
          <cell r="AF33">
            <v>2587.33</v>
          </cell>
          <cell r="AG33">
            <v>54.188000000000002</v>
          </cell>
          <cell r="AH33">
            <v>289.82</v>
          </cell>
          <cell r="AI33">
            <v>2028.74</v>
          </cell>
          <cell r="AJ33">
            <v>2.305508563378722E-2</v>
          </cell>
          <cell r="AK33">
            <v>-2.0610380455991728E-2</v>
          </cell>
          <cell r="AL33">
            <v>0.13532458675711778</v>
          </cell>
          <cell r="AM33">
            <v>0.21144440178432311</v>
          </cell>
          <cell r="AN33">
            <v>4.3600183364004286E-2</v>
          </cell>
          <cell r="AO33">
            <v>0.1122028615495132</v>
          </cell>
          <cell r="AP33">
            <v>2.8708534843581601E-2</v>
          </cell>
          <cell r="AQ33">
            <v>1.500230351271671</v>
          </cell>
          <cell r="BF33">
            <v>1.1058898626733831</v>
          </cell>
          <cell r="BG33">
            <v>0.84975156993996348</v>
          </cell>
          <cell r="BH33">
            <v>0.77291767303843784</v>
          </cell>
          <cell r="BI33">
            <v>0.93208198191981295</v>
          </cell>
          <cell r="BJ33">
            <v>0.513449727417017</v>
          </cell>
          <cell r="BK33">
            <v>8.2735080645161112</v>
          </cell>
          <cell r="BL33">
            <v>6.7287295081967056</v>
          </cell>
          <cell r="BM33">
            <v>7.8978455284553242</v>
          </cell>
          <cell r="BN33">
            <v>9.6566386554621761</v>
          </cell>
          <cell r="BO33">
            <v>8.9506194690265346</v>
          </cell>
          <cell r="BP33">
            <v>7.4813128718945805</v>
          </cell>
          <cell r="BQ33">
            <v>7.9184666980634146</v>
          </cell>
          <cell r="BR33">
            <v>10.218223497734096</v>
          </cell>
          <cell r="BS33">
            <v>10.360288947515496</v>
          </cell>
          <cell r="BT33">
            <v>17.432319058876356</v>
          </cell>
          <cell r="BU33">
            <v>10.68212221481679</v>
          </cell>
        </row>
        <row r="34">
          <cell r="A34" t="str">
            <v>CAP</v>
          </cell>
          <cell r="B34" t="str">
            <v>Industrial Goods</v>
          </cell>
          <cell r="C34" t="str">
            <v>Chemical and Paints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2.8990614285714278</v>
          </cell>
          <cell r="P34">
            <v>8.5372457982706749</v>
          </cell>
          <cell r="Q34">
            <v>5.2374998337301646</v>
          </cell>
          <cell r="R34">
            <v>7764.5339999999997</v>
          </cell>
          <cell r="S34">
            <v>-1506.6090000000002</v>
          </cell>
          <cell r="T34">
            <v>2285.2009999999996</v>
          </cell>
          <cell r="U34">
            <v>2029.3429999999994</v>
          </cell>
          <cell r="V34">
            <v>7227.1799999999994</v>
          </cell>
          <cell r="W34">
            <v>3919.3050000000003</v>
          </cell>
          <cell r="X34">
            <v>3307.8759999999997</v>
          </cell>
          <cell r="Y34">
            <v>2938.6219999999998</v>
          </cell>
          <cell r="Z34">
            <v>6987.6040000000003</v>
          </cell>
          <cell r="AA34">
            <v>-1366.7260000000001</v>
          </cell>
          <cell r="AB34">
            <v>2283.5960000000005</v>
          </cell>
          <cell r="AC34">
            <v>1662.4250000000002</v>
          </cell>
          <cell r="AD34">
            <v>3409.2999999999997</v>
          </cell>
          <cell r="AE34">
            <v>1889.1670000000001</v>
          </cell>
          <cell r="AF34">
            <v>1520.1329999999998</v>
          </cell>
          <cell r="AG34">
            <v>1150.8789999999999</v>
          </cell>
          <cell r="AH34">
            <v>700</v>
          </cell>
          <cell r="AI34">
            <v>19250</v>
          </cell>
          <cell r="AJ34">
            <v>2.6707602366641936E-2</v>
          </cell>
          <cell r="AK34">
            <v>2.4659982167925643E-2</v>
          </cell>
          <cell r="AL34">
            <v>1.7566342209973662E-4</v>
          </cell>
          <cell r="AM34">
            <v>5.1122540085797752E-2</v>
          </cell>
          <cell r="AN34">
            <v>0.20663498553101278</v>
          </cell>
          <cell r="AO34">
            <v>0.20014764622634496</v>
          </cell>
          <cell r="AP34">
            <v>0.21455422338363905</v>
          </cell>
          <cell r="AQ34">
            <v>0.26409151149467114</v>
          </cell>
          <cell r="BF34">
            <v>2.8990614285714278</v>
          </cell>
          <cell r="BG34">
            <v>2.1410428571428568</v>
          </cell>
          <cell r="BH34">
            <v>2.2905099999999998</v>
          </cell>
          <cell r="BI34">
            <v>2.4850842857142852</v>
          </cell>
          <cell r="BJ34">
            <v>2.3748928571428576</v>
          </cell>
          <cell r="BK34">
            <v>34.290967741935567</v>
          </cell>
          <cell r="BL34">
            <v>32.984795081967199</v>
          </cell>
          <cell r="BM34">
            <v>35.35223577235773</v>
          </cell>
          <cell r="BN34">
            <v>38.251176470588277</v>
          </cell>
          <cell r="BO34">
            <v>41.022035398230109</v>
          </cell>
          <cell r="BP34">
            <v>11.828299809029279</v>
          </cell>
          <cell r="BQ34">
            <v>15.405948074287592</v>
          </cell>
          <cell r="BR34">
            <v>15.43422022709254</v>
          </cell>
          <cell r="BS34">
            <v>15.392305480533745</v>
          </cell>
          <cell r="BT34">
            <v>17.273215199940491</v>
          </cell>
          <cell r="BU34">
            <v>15.066797758176728</v>
          </cell>
        </row>
        <row r="36">
          <cell r="A36" t="str">
            <v>REDSTAREX</v>
          </cell>
          <cell r="B36" t="str">
            <v>Services</v>
          </cell>
          <cell r="C36" t="str">
            <v>Courier/Freight/Delivery</v>
          </cell>
          <cell r="D36" t="str">
            <v>70, International Airport Road Lagos.</v>
          </cell>
          <cell r="E36" t="str">
            <v>https://redstarplc.com/</v>
          </cell>
          <cell r="F36" t="str">
            <v>Obabori Peters Olushola || Managing Director/CEO</v>
          </cell>
          <cell r="G36" t="str">
            <v>Ukwat, Enobong Victor || Executive Director, Sales and Marketing</v>
          </cell>
          <cell r="H36" t="str">
            <v>Babura Badamasi Auwalu || Executive Director, Finance and Administration</v>
          </cell>
          <cell r="I36" t="str">
            <v>Suleimon Barau || Chairman</v>
          </cell>
          <cell r="J36" t="str">
            <v>Obabori Peters Olushola || Managing Director/CEO</v>
          </cell>
          <cell r="K36" t="str">
            <v>Dangana  Aminu || Non-Executive Director</v>
          </cell>
          <cell r="L36">
            <v>0</v>
          </cell>
          <cell r="M36">
            <v>0</v>
          </cell>
          <cell r="N36">
            <v>0</v>
          </cell>
          <cell r="O36">
            <v>0.58958100084817577</v>
          </cell>
          <cell r="P36">
            <v>8.9555124612295032</v>
          </cell>
          <cell r="Q36">
            <v>1.2314314595494926</v>
          </cell>
          <cell r="R36">
            <v>8407.5069999999996</v>
          </cell>
          <cell r="S36">
            <v>-2178.4760000000001</v>
          </cell>
          <cell r="T36">
            <v>614.93099999999959</v>
          </cell>
          <cell r="U36">
            <v>347.55799999999959</v>
          </cell>
          <cell r="V36">
            <v>4993.9949999999999</v>
          </cell>
          <cell r="W36">
            <v>2466.41</v>
          </cell>
          <cell r="X36">
            <v>2527.5950000000003</v>
          </cell>
          <cell r="Y36">
            <v>1936.404</v>
          </cell>
          <cell r="Z36">
            <v>6416.43</v>
          </cell>
          <cell r="AA36">
            <v>-1201.325</v>
          </cell>
          <cell r="AB36">
            <v>606.64400000000001</v>
          </cell>
          <cell r="AC36">
            <v>403.63399999999996</v>
          </cell>
          <cell r="AD36">
            <v>3446.9449999999997</v>
          </cell>
          <cell r="AE36">
            <v>1544.2260000000001</v>
          </cell>
          <cell r="AF36">
            <v>1902.729</v>
          </cell>
          <cell r="AG36">
            <v>1311.538</v>
          </cell>
          <cell r="AH36">
            <v>589.5</v>
          </cell>
          <cell r="AI36">
            <v>2918.0250000000001</v>
          </cell>
          <cell r="AJ36">
            <v>6.9900632392290607E-2</v>
          </cell>
          <cell r="AK36">
            <v>0.16044100414964557</v>
          </cell>
          <cell r="AL36">
            <v>3.3977438703776119E-3</v>
          </cell>
          <cell r="AM36">
            <v>-3.6703711666819849E-2</v>
          </cell>
          <cell r="AN36">
            <v>9.7118244866190917E-2</v>
          </cell>
          <cell r="AO36">
            <v>0.12418711443232566</v>
          </cell>
          <cell r="AP36">
            <v>7.3575612746020091E-2</v>
          </cell>
          <cell r="AQ36">
            <v>0.10231006582513902</v>
          </cell>
          <cell r="BF36">
            <v>0.58958100084817577</v>
          </cell>
          <cell r="BG36">
            <v>0.7238676844783708</v>
          </cell>
          <cell r="BH36">
            <v>0.56730619168787066</v>
          </cell>
          <cell r="BI36">
            <v>0.65078371501272225</v>
          </cell>
          <cell r="BJ36">
            <v>0.6847056827820186</v>
          </cell>
          <cell r="BK36">
            <v>5.3918548387096923</v>
          </cell>
          <cell r="BL36">
            <v>4.6279835390946529</v>
          </cell>
          <cell r="BM36">
            <v>4.0636178861788599</v>
          </cell>
          <cell r="BN36">
            <v>4.222647058823533</v>
          </cell>
          <cell r="BO36">
            <v>4.4492477876106191</v>
          </cell>
          <cell r="BP36">
            <v>9.1452316661373558</v>
          </cell>
          <cell r="BQ36">
            <v>6.3934108930828186</v>
          </cell>
          <cell r="BR36">
            <v>7.1630064076837083</v>
          </cell>
          <cell r="BS36">
            <v>6.4885567376881639</v>
          </cell>
          <cell r="BT36">
            <v>6.4980441954752575</v>
          </cell>
          <cell r="BU36">
            <v>7.1376499800134612</v>
          </cell>
        </row>
        <row r="38">
          <cell r="A38" t="str">
            <v>PZ</v>
          </cell>
          <cell r="B38" t="str">
            <v>Conglomerates</v>
          </cell>
          <cell r="D38" t="str">
            <v>Town Planning Way, Ilupeju, Lagos</v>
          </cell>
          <cell r="E38" t="str">
            <v>www.pzcussons.com.ng</v>
          </cell>
          <cell r="F38" t="str">
            <v>C Giannopoulos || Chief Executive officer</v>
          </cell>
          <cell r="G38" t="str">
            <v>Pedro Barreto || Chief Finance Officer</v>
          </cell>
          <cell r="H38" t="str">
            <v>Abiola Laseinde || Company Secretary</v>
          </cell>
          <cell r="I38" t="str">
            <v>Kolawole Jamodu, CFR || Chairman [Non Executive]</v>
          </cell>
          <cell r="J38" t="str">
            <v>Elizabeth Ebi || Non-Executive</v>
          </cell>
          <cell r="K38" t="str">
            <v>Lawal Batagarawa || Non-Executive</v>
          </cell>
          <cell r="L38" t="str">
            <v>PZ Cussons [Holdings] Limited UK</v>
          </cell>
          <cell r="M38">
            <v>0</v>
          </cell>
          <cell r="N38">
            <v>0</v>
          </cell>
          <cell r="O38">
            <v>0.48542065491184061</v>
          </cell>
          <cell r="P38">
            <v>12.360413466727506</v>
          </cell>
          <cell r="Q38">
            <v>0.52805907983510636</v>
          </cell>
          <cell r="R38">
            <v>80552.808000000005</v>
          </cell>
          <cell r="S38">
            <v>-16227.511999999999</v>
          </cell>
          <cell r="T38">
            <v>8228.0810000000074</v>
          </cell>
          <cell r="U38">
            <v>1927.1200000000072</v>
          </cell>
          <cell r="V38">
            <v>88615.97</v>
          </cell>
          <cell r="W38">
            <v>43507.381000000001</v>
          </cell>
          <cell r="X38">
            <v>45108.589</v>
          </cell>
          <cell r="Y38">
            <v>33297.964</v>
          </cell>
          <cell r="Z38">
            <v>72905.679000000004</v>
          </cell>
          <cell r="AA38">
            <v>-12893.064</v>
          </cell>
          <cell r="AB38">
            <v>6301.6240000000016</v>
          </cell>
          <cell r="AC38">
            <v>5082.7470000000012</v>
          </cell>
          <cell r="AD38">
            <v>70965.735000000001</v>
          </cell>
          <cell r="AE38">
            <v>28427.152999999998</v>
          </cell>
          <cell r="AF38">
            <v>42538.581999999995</v>
          </cell>
          <cell r="AG38">
            <v>31711.254000000001</v>
          </cell>
          <cell r="AH38">
            <v>3970</v>
          </cell>
          <cell r="AI38">
            <v>27393</v>
          </cell>
          <cell r="AJ38">
            <v>2.5250125843142124E-2</v>
          </cell>
          <cell r="AK38">
            <v>5.9190190862520753E-2</v>
          </cell>
          <cell r="AL38">
            <v>6.8960156452861909E-2</v>
          </cell>
          <cell r="AM38">
            <v>-0.21530196245750521</v>
          </cell>
          <cell r="AN38">
            <v>5.7099391002065403E-2</v>
          </cell>
          <cell r="AO38">
            <v>0.11226275176735201</v>
          </cell>
          <cell r="AP38">
            <v>1.4773362098350784E-2</v>
          </cell>
          <cell r="AQ38">
            <v>1.2280954218522488E-2</v>
          </cell>
          <cell r="BF38">
            <v>0.48542065491184061</v>
          </cell>
          <cell r="BG38">
            <v>0.92861385390428208</v>
          </cell>
          <cell r="BH38">
            <v>0.53644559193954511</v>
          </cell>
          <cell r="BI38">
            <v>1.1513317380352663</v>
          </cell>
          <cell r="BJ38">
            <v>1.2802889168765745</v>
          </cell>
          <cell r="BK38">
            <v>17.761532258064513</v>
          </cell>
          <cell r="BL38">
            <v>19.770655737704917</v>
          </cell>
          <cell r="BM38">
            <v>20.084999999999951</v>
          </cell>
          <cell r="BN38">
            <v>27.638277310924359</v>
          </cell>
          <cell r="BO38">
            <v>33.863451327433616</v>
          </cell>
          <cell r="BP38">
            <v>36.589980418715932</v>
          </cell>
          <cell r="BQ38">
            <v>21.290502671891861</v>
          </cell>
          <cell r="BR38">
            <v>37.440889256600393</v>
          </cell>
          <cell r="BS38">
            <v>24.005485472057554</v>
          </cell>
          <cell r="BT38">
            <v>26.449851186752248</v>
          </cell>
          <cell r="BU38">
            <v>29.155341801203598</v>
          </cell>
        </row>
        <row r="39">
          <cell r="A39" t="str">
            <v>TRANSCORP</v>
          </cell>
          <cell r="B39" t="str">
            <v>Conglomerates</v>
          </cell>
          <cell r="D39" t="str">
            <v>38, Glover Road Ikoyi Lagos.</v>
          </cell>
          <cell r="E39" t="str">
            <v>www.transcorpnigeria.com</v>
          </cell>
          <cell r="F39" t="str">
            <v>Valentine Ozigbo || Chief Executive Officer</v>
          </cell>
          <cell r="G39" t="str">
            <v>Mutiu Bakare || Chief Financial Offocer</v>
          </cell>
          <cell r="H39" t="str">
            <v>Helen Iwuchukwu || Company Secretary</v>
          </cell>
          <cell r="I39" t="str">
            <v>Tony O. Elumelu || Chairman</v>
          </cell>
          <cell r="J39" t="str">
            <v>Valentine Ozigbo || Chief Executive Officer</v>
          </cell>
          <cell r="K39" t="str">
            <v>Emmanuel N.Nnorom || Non-Executive Director</v>
          </cell>
          <cell r="L39" t="str">
            <v>UBA Nominee Limited     9.26%</v>
          </cell>
          <cell r="M39">
            <v>0</v>
          </cell>
          <cell r="N39">
            <v>0</v>
          </cell>
          <cell r="O39">
            <v>0.50742118081180831</v>
          </cell>
          <cell r="P39">
            <v>1.8722119531552126</v>
          </cell>
          <cell r="Q39">
            <v>0.35941801449158917</v>
          </cell>
          <cell r="R39">
            <v>104162.785</v>
          </cell>
          <cell r="S39">
            <v>-14600.293</v>
          </cell>
          <cell r="T39">
            <v>34649.328000000009</v>
          </cell>
          <cell r="U39">
            <v>20626.671000000009</v>
          </cell>
          <cell r="V39">
            <v>304440.94099999999</v>
          </cell>
          <cell r="W39">
            <v>196996.399</v>
          </cell>
          <cell r="X39">
            <v>107444.531</v>
          </cell>
          <cell r="Y39">
            <v>40326.512999999999</v>
          </cell>
          <cell r="Z39">
            <v>41338.135999999999</v>
          </cell>
          <cell r="AA39">
            <v>-12281.087</v>
          </cell>
          <cell r="AB39">
            <v>13625.470000000001</v>
          </cell>
          <cell r="AC39">
            <v>3304.260000000002</v>
          </cell>
          <cell r="AD39">
            <v>202883.94900000002</v>
          </cell>
          <cell r="AE39">
            <v>115378.71800000001</v>
          </cell>
          <cell r="AF39">
            <v>87505.231</v>
          </cell>
          <cell r="AG39">
            <v>28138.355</v>
          </cell>
          <cell r="AH39">
            <v>40650</v>
          </cell>
          <cell r="AI39">
            <v>43495.5</v>
          </cell>
          <cell r="AJ39">
            <v>0.25991261202147098</v>
          </cell>
          <cell r="AK39">
            <v>4.4193993860317304E-2</v>
          </cell>
          <cell r="AL39">
            <v>0.2628036574953847</v>
          </cell>
          <cell r="AM39">
            <v>0.58066097871261491</v>
          </cell>
          <cell r="AN39">
            <v>0.10678647023445276</v>
          </cell>
          <cell r="AO39">
            <v>0.14309715697918368</v>
          </cell>
          <cell r="AP39">
            <v>5.2658677116434127E-2</v>
          </cell>
          <cell r="AQ39">
            <v>9.4140242062915824E-2</v>
          </cell>
          <cell r="BF39">
            <v>0.50742118081180831</v>
          </cell>
          <cell r="BG39">
            <v>0.26094159901599018</v>
          </cell>
          <cell r="BH39">
            <v>-2.7724428044280477E-2</v>
          </cell>
          <cell r="BI39">
            <v>4.9976801968019693E-2</v>
          </cell>
          <cell r="BJ39">
            <v>8.1285608856088612E-2</v>
          </cell>
          <cell r="BK39">
            <v>1.5038306451612897</v>
          </cell>
          <cell r="BL39">
            <v>1.1768852459016399</v>
          </cell>
          <cell r="BM39">
            <v>1.1378048780487811</v>
          </cell>
          <cell r="BN39">
            <v>2.517016806722689</v>
          </cell>
          <cell r="BO39">
            <v>4.4834513274336274</v>
          </cell>
          <cell r="BP39">
            <v>2.9636733783074547</v>
          </cell>
          <cell r="BQ39">
            <v>4.5101480574184798</v>
          </cell>
          <cell r="BR39">
            <v>-41.039796248691559</v>
          </cell>
          <cell r="BS39">
            <v>50.363702910268962</v>
          </cell>
          <cell r="BT39">
            <v>55.156766253314458</v>
          </cell>
          <cell r="BU39">
            <v>14.390898870123561</v>
          </cell>
        </row>
        <row r="40">
          <cell r="A40" t="str">
            <v>UACN</v>
          </cell>
          <cell r="B40" t="str">
            <v>Conglomerates</v>
          </cell>
          <cell r="D40" t="str">
            <v>3rd floor, Uac House, Uacn Property Development Company Plc, 1-5 Odunlami st, Lagos</v>
          </cell>
          <cell r="E40" t="str">
            <v>www.uacnplc.com</v>
          </cell>
          <cell r="F40" t="str">
            <v>Omolara Iswat Elemide || Group Chief Executive Officer and Director</v>
          </cell>
          <cell r="G40" t="str">
            <v>Muhibat Abbas || Mng Dir:Unico Cpfa LTD</v>
          </cell>
          <cell r="H40" t="str">
            <v>Ibikunle Oriola || Finance Director</v>
          </cell>
          <cell r="I40" t="str">
            <v>Daniel Owor Agbor || Non-Executive Chairman</v>
          </cell>
          <cell r="J40" t="str">
            <v>Omolara Iswat Elemide || Group Chief Executive Officer and Director</v>
          </cell>
          <cell r="K40" t="str">
            <v>Bolaji Adekunle Odunsi || Non-Executive Director</v>
          </cell>
          <cell r="L40">
            <v>0</v>
          </cell>
          <cell r="M40">
            <v>0</v>
          </cell>
          <cell r="N40">
            <v>0</v>
          </cell>
          <cell r="O40">
            <v>-3.2890173611111093</v>
          </cell>
          <cell r="P40">
            <v>-1.7026361934763958</v>
          </cell>
          <cell r="Q40">
            <v>0.21445694304153637</v>
          </cell>
          <cell r="R40">
            <v>78744.081000000006</v>
          </cell>
          <cell r="S40">
            <v>-11887.027999999998</v>
          </cell>
          <cell r="T40">
            <v>-5311.1979999999958</v>
          </cell>
          <cell r="U40">
            <v>-9472.3699999999953</v>
          </cell>
          <cell r="V40">
            <v>132836.302</v>
          </cell>
          <cell r="W40">
            <v>57632.394999999997</v>
          </cell>
          <cell r="X40">
            <v>75203.907000000007</v>
          </cell>
          <cell r="Y40">
            <v>38794.607000000004</v>
          </cell>
          <cell r="Z40">
            <v>85654.346000000005</v>
          </cell>
          <cell r="AA40">
            <v>-10179.581</v>
          </cell>
          <cell r="AB40">
            <v>12393.749</v>
          </cell>
          <cell r="AC40">
            <v>10730.761</v>
          </cell>
          <cell r="AD40">
            <v>128655.32799999999</v>
          </cell>
          <cell r="AE40">
            <v>54513.305</v>
          </cell>
          <cell r="AF40">
            <v>74142.022999999986</v>
          </cell>
          <cell r="AG40">
            <v>39670.42</v>
          </cell>
          <cell r="AH40">
            <v>2880</v>
          </cell>
          <cell r="AI40">
            <v>17568</v>
          </cell>
          <cell r="AJ40">
            <v>-2.080964091087012E-2</v>
          </cell>
          <cell r="AK40">
            <v>3.952717213322221E-2</v>
          </cell>
          <cell r="AL40" t="e">
            <v>#NUM!</v>
          </cell>
          <cell r="AM40" t="e">
            <v>#NUM!</v>
          </cell>
          <cell r="AN40">
            <v>8.0271979614829903E-3</v>
          </cell>
          <cell r="AO40">
            <v>1.4007199884454646E-2</v>
          </cell>
          <cell r="AP40">
            <v>3.5615023381323496E-3</v>
          </cell>
          <cell r="AQ40">
            <v>-5.5655992681220567E-3</v>
          </cell>
          <cell r="BF40">
            <v>-3.2890173611111093</v>
          </cell>
          <cell r="BG40">
            <v>0.45985659722221967</v>
          </cell>
          <cell r="BH40">
            <v>2.1853111111111096</v>
          </cell>
          <cell r="BI40">
            <v>1.7871364583333313</v>
          </cell>
          <cell r="BJ40">
            <v>3.7259586805555558</v>
          </cell>
          <cell r="BK40">
            <v>13.997580645161284</v>
          </cell>
          <cell r="BL40">
            <v>15.919426229508183</v>
          </cell>
          <cell r="BM40">
            <v>19.419959349593519</v>
          </cell>
          <cell r="BN40">
            <v>34.419621848739489</v>
          </cell>
          <cell r="BO40">
            <v>58.820884955752248</v>
          </cell>
          <cell r="BP40">
            <v>-4.2558548977779074</v>
          </cell>
          <cell r="BQ40">
            <v>34.618240394223001</v>
          </cell>
          <cell r="BR40">
            <v>8.8865879328822643</v>
          </cell>
          <cell r="BS40">
            <v>19.259649529414752</v>
          </cell>
          <cell r="BT40">
            <v>15.786778651818492</v>
          </cell>
          <cell r="BU40">
            <v>14.859080322112121</v>
          </cell>
        </row>
        <row r="41">
          <cell r="A41" t="str">
            <v>UNILEVER</v>
          </cell>
          <cell r="B41" t="str">
            <v>Conglomerates</v>
          </cell>
          <cell r="D41" t="str">
            <v>1 Billingsway Oregun PO Box 1063, Apapa Ikeja, Lagos Nigeria</v>
          </cell>
          <cell r="E41" t="str">
            <v>www.unilevernigeria.com</v>
          </cell>
          <cell r="F41" t="str">
            <v>Yaw Nsarkoh || Managing Director</v>
          </cell>
          <cell r="G41" t="str">
            <v>Adesola Towobola Sotande-Peters || VP of Finance &amp; Executive Director</v>
          </cell>
          <cell r="H41" t="str">
            <v>Abidemi Ademola || Director:Legal/Secy</v>
          </cell>
          <cell r="I41" t="str">
            <v>Yaw Nsarkoh || Managing Director</v>
          </cell>
          <cell r="J41" t="str">
            <v>Felix Enwemadu || Executive Director &amp; VP Customer Development</v>
          </cell>
          <cell r="K41" t="str">
            <v>Ologbaraete K. Pinnick || Executive Director</v>
          </cell>
          <cell r="L41">
            <v>0</v>
          </cell>
          <cell r="M41">
            <v>0</v>
          </cell>
          <cell r="N41">
            <v>0</v>
          </cell>
          <cell r="O41">
            <v>1.588200347826086</v>
          </cell>
          <cell r="P41">
            <v>20.148591482051561</v>
          </cell>
          <cell r="Q41">
            <v>2.182417509896255</v>
          </cell>
          <cell r="R41">
            <v>92899.968999999997</v>
          </cell>
          <cell r="S41">
            <v>-18952.063000000002</v>
          </cell>
          <cell r="T41">
            <v>9197.7759999999944</v>
          </cell>
          <cell r="U41">
            <v>9132.1519999999946</v>
          </cell>
          <cell r="V41">
            <v>134572.61900000001</v>
          </cell>
          <cell r="W41">
            <v>50262.445999999996</v>
          </cell>
          <cell r="X41">
            <v>84310.173999999999</v>
          </cell>
          <cell r="Y41">
            <v>24624.861000000001</v>
          </cell>
          <cell r="Z41">
            <v>55754.309000000001</v>
          </cell>
          <cell r="AA41">
            <v>-15561.138999999999</v>
          </cell>
          <cell r="AB41">
            <v>4614.743999999997</v>
          </cell>
          <cell r="AC41">
            <v>2412.3429999999971</v>
          </cell>
          <cell r="AD41">
            <v>50172.483999999997</v>
          </cell>
          <cell r="AE41">
            <v>42169.233999999997</v>
          </cell>
          <cell r="AF41">
            <v>8003.2529999999997</v>
          </cell>
          <cell r="AG41">
            <v>6065.8869999999997</v>
          </cell>
          <cell r="AH41">
            <v>5750</v>
          </cell>
          <cell r="AI41">
            <v>184000</v>
          </cell>
          <cell r="AJ41">
            <v>0.136146363744025</v>
          </cell>
          <cell r="AK41">
            <v>5.0518675230506904E-2</v>
          </cell>
          <cell r="AL41">
            <v>0.1881842840249226</v>
          </cell>
          <cell r="AM41">
            <v>0.39486930780802409</v>
          </cell>
          <cell r="AN41">
            <v>0.27974303728344663</v>
          </cell>
          <cell r="AO41">
            <v>4.4869318688644855E-2</v>
          </cell>
          <cell r="AP41">
            <v>0.80157920328798382</v>
          </cell>
          <cell r="AQ41">
            <v>0.41944924454731436</v>
          </cell>
          <cell r="BF41">
            <v>1.588200347826086</v>
          </cell>
          <cell r="BG41">
            <v>1.2956669565217378</v>
          </cell>
          <cell r="BH41">
            <v>0.53424086956521821</v>
          </cell>
          <cell r="BI41">
            <v>0.20736800000000039</v>
          </cell>
          <cell r="BJ41">
            <v>0.41953791304347776</v>
          </cell>
          <cell r="BK41">
            <v>48.246572580645129</v>
          </cell>
          <cell r="BL41">
            <v>37.820901639344257</v>
          </cell>
          <cell r="BM41">
            <v>36.995487804878032</v>
          </cell>
          <cell r="BN41">
            <v>40.252226890756283</v>
          </cell>
          <cell r="BO41">
            <v>46.802743362831883</v>
          </cell>
          <cell r="BP41">
            <v>30.378140041767775</v>
          </cell>
          <cell r="BQ41">
            <v>29.190295738401602</v>
          </cell>
          <cell r="BR41">
            <v>69.248703931966318</v>
          </cell>
          <cell r="BS41">
            <v>194.11011771708368</v>
          </cell>
          <cell r="BT41">
            <v>111.55783996566146</v>
          </cell>
          <cell r="BU41">
            <v>86.897019478976162</v>
          </cell>
        </row>
        <row r="43">
          <cell r="A43" t="str">
            <v>JBERGER</v>
          </cell>
          <cell r="B43" t="str">
            <v>Construction/Real Estate</v>
          </cell>
          <cell r="C43" t="str">
            <v>Non building/Heavy Construction</v>
          </cell>
          <cell r="D43" t="str">
            <v>10 Shettima A. Mungunro Cresent Utako 900 108 FCT Abuja</v>
          </cell>
          <cell r="E43" t="str">
            <v>www.julius-berger.com</v>
          </cell>
          <cell r="F43" t="str">
            <v>Wolfgang Goetsch || Managing Director</v>
          </cell>
          <cell r="G43" t="str">
            <v>Wolfgang  Kollermann</v>
          </cell>
          <cell r="H43" t="str">
            <v>Zubairu Ibrahim Bayi || Director Administration</v>
          </cell>
          <cell r="I43" t="str">
            <v>Mutiu Sunmonu, CON || Chairman</v>
          </cell>
          <cell r="J43" t="str">
            <v>Heinz Stockhausen || Vice Chairman</v>
          </cell>
          <cell r="K43" t="str">
            <v>Peter Nwokike Anugwu JP,OFR || Independent Director</v>
          </cell>
          <cell r="L43" t="str">
            <v>Other Nigerian Citizens, Associations and Governments               43.1%</v>
          </cell>
          <cell r="M43" t="str">
            <v>Goldstone Estates Limited    19.9%</v>
          </cell>
          <cell r="N43" t="str">
            <v>Bilfinger SE             16.5%</v>
          </cell>
          <cell r="O43">
            <v>4.622587121212125</v>
          </cell>
          <cell r="P43">
            <v>3.8939233654248744</v>
          </cell>
          <cell r="Q43">
            <v>0.67084741637630019</v>
          </cell>
          <cell r="R43">
            <v>194617.712</v>
          </cell>
          <cell r="S43">
            <v>-34593.567999999999</v>
          </cell>
          <cell r="T43">
            <v>12087.950000000004</v>
          </cell>
          <cell r="U43">
            <v>6101.8150000000051</v>
          </cell>
          <cell r="V43">
            <v>288429.99900000001</v>
          </cell>
          <cell r="W43">
            <v>253012.10800000001</v>
          </cell>
          <cell r="X43">
            <v>35417.89</v>
          </cell>
          <cell r="Y43">
            <v>24009.914000000001</v>
          </cell>
          <cell r="Z43">
            <v>196808.63200000001</v>
          </cell>
          <cell r="AA43">
            <v>-31614.024000000001</v>
          </cell>
          <cell r="AB43">
            <v>18880.896000000012</v>
          </cell>
          <cell r="AC43">
            <v>8239.9790000000103</v>
          </cell>
          <cell r="AD43">
            <v>256045.78099999996</v>
          </cell>
          <cell r="AE43">
            <v>229949.93800000002</v>
          </cell>
          <cell r="AF43">
            <v>26095.842999999997</v>
          </cell>
          <cell r="AG43">
            <v>23420.331999999999</v>
          </cell>
          <cell r="AH43">
            <v>1320</v>
          </cell>
          <cell r="AI43">
            <v>26334</v>
          </cell>
          <cell r="AJ43">
            <v>-2.7947529771060742E-3</v>
          </cell>
          <cell r="AK43">
            <v>2.2772152469850981E-2</v>
          </cell>
          <cell r="AL43">
            <v>-0.10549553295795622</v>
          </cell>
          <cell r="AM43">
            <v>-7.2351956743678669E-2</v>
          </cell>
          <cell r="AN43">
            <v>3.0221718288635735E-2</v>
          </cell>
          <cell r="AO43">
            <v>2.4181677416029279E-2</v>
          </cell>
          <cell r="AP43">
            <v>7.9351348570009472E-2</v>
          </cell>
          <cell r="AQ43">
            <v>6.2349303609470219E-3</v>
          </cell>
          <cell r="BF43">
            <v>4.622587121212125</v>
          </cell>
          <cell r="BG43">
            <v>1.9485151515151373</v>
          </cell>
          <cell r="BH43">
            <v>-1.817384090909079</v>
          </cell>
          <cell r="BI43">
            <v>1.8485909090909041</v>
          </cell>
          <cell r="BJ43">
            <v>6.2424083333333416</v>
          </cell>
          <cell r="BK43">
            <v>25.467782258064531</v>
          </cell>
          <cell r="BL43">
            <v>35.073483606557346</v>
          </cell>
          <cell r="BM43">
            <v>42.437398373983804</v>
          </cell>
          <cell r="BN43">
            <v>44.884285714285724</v>
          </cell>
          <cell r="BO43">
            <v>68.692212389380629</v>
          </cell>
          <cell r="BP43">
            <v>5.5094218000128086</v>
          </cell>
          <cell r="BQ43">
            <v>18.000108225632584</v>
          </cell>
          <cell r="BR43">
            <v>-23.350814275454599</v>
          </cell>
          <cell r="BS43">
            <v>24.280269633241254</v>
          </cell>
          <cell r="BT43">
            <v>11.004120320450125</v>
          </cell>
          <cell r="BU43">
            <v>7.0886211407764348</v>
          </cell>
        </row>
        <row r="45">
          <cell r="A45" t="str">
            <v>CUTIX</v>
          </cell>
          <cell r="B45" t="str">
            <v>Industrial Goods</v>
          </cell>
          <cell r="C45" t="str">
            <v>Electronic and Electrical Products</v>
          </cell>
          <cell r="D45" t="str">
            <v>17, Osita Onyejianya Street Umuanuka Otolo Nnewi.</v>
          </cell>
          <cell r="E45" t="str">
            <v>www.cutixplc.com.ng</v>
          </cell>
          <cell r="F45" t="str">
            <v>Ijeoma Oduonye || Chief Executive Officer</v>
          </cell>
          <cell r="G45" t="str">
            <v>Euphemia Chinyere Aralu || Head:Human Resources</v>
          </cell>
          <cell r="H45" t="str">
            <v>Sylvester Emeka Ezimuo || Head:Finance Services</v>
          </cell>
          <cell r="I45" t="str">
            <v>Okwudili Nwosu || Chairman</v>
          </cell>
          <cell r="J45" t="str">
            <v>Ijeoma Oduonye || Chief Executive Officer</v>
          </cell>
          <cell r="K45" t="str">
            <v>Okechukwu John Mbonu || Executive Director</v>
          </cell>
          <cell r="L45">
            <v>0</v>
          </cell>
          <cell r="M45">
            <v>0</v>
          </cell>
          <cell r="N45">
            <v>0</v>
          </cell>
          <cell r="O45">
            <v>0.25016761363636353</v>
          </cell>
          <cell r="P45">
            <v>5.9560067681895115</v>
          </cell>
          <cell r="Q45">
            <v>1.6461835333938473</v>
          </cell>
          <cell r="R45">
            <v>5057.3739999999998</v>
          </cell>
          <cell r="S45">
            <v>-755.51599999999996</v>
          </cell>
          <cell r="T45">
            <v>799.06999999999982</v>
          </cell>
          <cell r="U45">
            <v>440.29499999999985</v>
          </cell>
          <cell r="V45">
            <v>2537.4120000000003</v>
          </cell>
          <cell r="W45">
            <v>944.39400000000001</v>
          </cell>
          <cell r="X45">
            <v>1593.018</v>
          </cell>
          <cell r="Y45">
            <v>712.35699999999997</v>
          </cell>
          <cell r="Z45">
            <v>2234.9589999999998</v>
          </cell>
          <cell r="AA45">
            <v>-332.36599999999999</v>
          </cell>
          <cell r="AB45">
            <v>316.75199999999978</v>
          </cell>
          <cell r="AC45">
            <v>207.11599999999976</v>
          </cell>
          <cell r="AD45">
            <v>1968.8130000000001</v>
          </cell>
          <cell r="AE45">
            <v>1225.1009999999999</v>
          </cell>
          <cell r="AF45">
            <v>743.71100000000001</v>
          </cell>
          <cell r="AG45">
            <v>303.38</v>
          </cell>
          <cell r="AH45" t="e">
            <v>#N/A</v>
          </cell>
          <cell r="AI45" t="e">
            <v>#N/A</v>
          </cell>
          <cell r="AJ45">
            <v>0.22648962201744549</v>
          </cell>
          <cell r="AK45">
            <v>0.22788238449836928</v>
          </cell>
          <cell r="AL45">
            <v>0.26027802896768937</v>
          </cell>
          <cell r="AM45">
            <v>0.2074871727486074</v>
          </cell>
          <cell r="AN45">
            <v>6.5483258637951014E-2</v>
          </cell>
          <cell r="AO45">
            <v>-6.2987615034869493E-2</v>
          </cell>
          <cell r="AP45">
            <v>0.20977364600637349</v>
          </cell>
          <cell r="AQ45">
            <v>0.23787755177185899</v>
          </cell>
          <cell r="BF45">
            <v>0.25016761363636353</v>
          </cell>
          <cell r="BG45">
            <v>0.1463056818181819</v>
          </cell>
          <cell r="BH45">
            <v>0.10826761363636341</v>
          </cell>
          <cell r="BI45">
            <v>8.4777840909090768E-2</v>
          </cell>
          <cell r="BJ45">
            <v>0.11767954545454531</v>
          </cell>
          <cell r="BK45">
            <v>2.8611693548387103</v>
          </cell>
          <cell r="BL45">
            <v>1.9830165289256212</v>
          </cell>
          <cell r="BM45">
            <v>1.6571544715447135</v>
          </cell>
          <cell r="BN45">
            <v>1.5851260504201676</v>
          </cell>
          <cell r="BO45">
            <v>1.8510619469026544</v>
          </cell>
          <cell r="BP45">
            <v>11.43700942439985</v>
          </cell>
          <cell r="BQ45">
            <v>13.553926985487621</v>
          </cell>
          <cell r="BR45">
            <v>15.306095847928912</v>
          </cell>
          <cell r="BS45">
            <v>18.697410000331747</v>
          </cell>
          <cell r="BT45">
            <v>15.729683011204713</v>
          </cell>
          <cell r="BU45">
            <v>14.944825053870568</v>
          </cell>
        </row>
        <row r="47">
          <cell r="A47" t="str">
            <v>CADBURY</v>
          </cell>
          <cell r="B47" t="str">
            <v>Consumer Goods</v>
          </cell>
          <cell r="C47" t="str">
            <v>Food Products--Diversified</v>
          </cell>
          <cell r="D47" t="str">
            <v>Lateef Jakande Road, Ikeja, Lagos.</v>
          </cell>
          <cell r="E47" t="str">
            <v>www.cadburynigeria.com</v>
          </cell>
          <cell r="F47" t="str">
            <v>Amir Shamshi || Managing Director</v>
          </cell>
          <cell r="G47" t="str">
            <v>Oyeyimika Adeboye || Finance Director</v>
          </cell>
          <cell r="H47" t="str">
            <v>Fola Akande || Chief Counsel:West Africa/Secretary</v>
          </cell>
          <cell r="I47" t="str">
            <v>Atedo Peterside || Chairman</v>
          </cell>
          <cell r="J47" t="str">
            <v>Amir Shamshi || Managing Director</v>
          </cell>
          <cell r="K47" t="str">
            <v>Ibukun Awosika || Non- Executive Director</v>
          </cell>
          <cell r="L47" t="str">
            <v>Cadbury Schweppes Overseas Ltd 74.97%</v>
          </cell>
          <cell r="M47">
            <v>0</v>
          </cell>
          <cell r="N47">
            <v>0</v>
          </cell>
          <cell r="O47">
            <v>0.43781117021276544</v>
          </cell>
          <cell r="P47">
            <v>24.668169144134598</v>
          </cell>
          <cell r="Q47">
            <v>1.540719219326435</v>
          </cell>
          <cell r="R47">
            <v>35973.478999999999</v>
          </cell>
          <cell r="S47">
            <v>-6277.9639999999999</v>
          </cell>
          <cell r="T47">
            <v>1698.293999999999</v>
          </cell>
          <cell r="U47">
            <v>823.08499999999901</v>
          </cell>
          <cell r="V47">
            <v>28268.881000000001</v>
          </cell>
          <cell r="W47">
            <v>15090.62</v>
          </cell>
          <cell r="X47">
            <v>13178.260999999999</v>
          </cell>
          <cell r="Y47">
            <v>8467.5409999999993</v>
          </cell>
          <cell r="Z47">
            <v>30518.585999999999</v>
          </cell>
          <cell r="AA47">
            <v>-6367.0169999999998</v>
          </cell>
          <cell r="AB47">
            <v>2054.8909999999978</v>
          </cell>
          <cell r="AC47">
            <v>2137.3189999999977</v>
          </cell>
          <cell r="AD47">
            <v>28417.005000000001</v>
          </cell>
          <cell r="AE47">
            <v>16131.707999999999</v>
          </cell>
          <cell r="AF47">
            <v>12285.296999999999</v>
          </cell>
          <cell r="AG47">
            <v>7607.2380000000003</v>
          </cell>
          <cell r="AH47">
            <v>1880</v>
          </cell>
          <cell r="AI47">
            <v>20116</v>
          </cell>
          <cell r="AJ47">
            <v>4.1968303917041982E-2</v>
          </cell>
          <cell r="AK47">
            <v>-3.5151441035953246E-3</v>
          </cell>
          <cell r="AL47">
            <v>-4.6532220993982354E-2</v>
          </cell>
          <cell r="AM47">
            <v>-0.21224016280400682</v>
          </cell>
          <cell r="AN47">
            <v>-1.3056831673512459E-3</v>
          </cell>
          <cell r="AO47">
            <v>-1.6540040621420116E-2</v>
          </cell>
          <cell r="AP47">
            <v>1.7696102131040892E-2</v>
          </cell>
          <cell r="AQ47">
            <v>2.7146938639807106E-2</v>
          </cell>
          <cell r="BF47">
            <v>0.43781117021276544</v>
          </cell>
          <cell r="BG47">
            <v>0.15957340425532024</v>
          </cell>
          <cell r="BH47">
            <v>-0.15766117021276671</v>
          </cell>
          <cell r="BI47">
            <v>0.61345478723404256</v>
          </cell>
          <cell r="BJ47">
            <v>1.1368718085106371</v>
          </cell>
          <cell r="BK47">
            <v>12.254637096774198</v>
          </cell>
          <cell r="BL47">
            <v>10.884139344262305</v>
          </cell>
          <cell r="BM47">
            <v>15.113170731707315</v>
          </cell>
          <cell r="BN47">
            <v>32.384915966386586</v>
          </cell>
          <cell r="BO47">
            <v>65.325442477876109</v>
          </cell>
          <cell r="BP47">
            <v>27.990690805853003</v>
          </cell>
          <cell r="BQ47">
            <v>68.207727942229596</v>
          </cell>
          <cell r="BR47">
            <v>-95.858547233360042</v>
          </cell>
          <cell r="BS47">
            <v>52.79103960114869</v>
          </cell>
          <cell r="BT47">
            <v>57.46069344744852</v>
          </cell>
          <cell r="BU47">
            <v>22.118320912663954</v>
          </cell>
        </row>
        <row r="48">
          <cell r="A48" t="str">
            <v>DANGFLOUR</v>
          </cell>
          <cell r="B48" t="str">
            <v>Consumer Goods</v>
          </cell>
          <cell r="C48" t="str">
            <v>Food Products</v>
          </cell>
          <cell r="D48" t="str">
            <v>Union Marble House 1, Alfred Rewane Road Lagos Nigeria</v>
          </cell>
          <cell r="E48" t="str">
            <v>https://www.dangote.com/</v>
          </cell>
          <cell r="F48" t="str">
            <v>Alhaji Aliko Dangote || President/CEO</v>
          </cell>
          <cell r="G48" t="str">
            <v>Halima Dangote || Executive Director</v>
          </cell>
          <cell r="H48" t="str">
            <v>Aisha Ladi Isa || Secretary</v>
          </cell>
          <cell r="I48" t="str">
            <v>Aliko Dangote, GCON || Chairman</v>
          </cell>
          <cell r="J48" t="str">
            <v>Thabo Mabe || Executive Director</v>
          </cell>
          <cell r="K48" t="str">
            <v>Olakunle Alake || Non-Executive director</v>
          </cell>
          <cell r="L48" t="str">
            <v>Dangote Industries Limited 75.67%</v>
          </cell>
          <cell r="M48">
            <v>0</v>
          </cell>
          <cell r="N48">
            <v>0</v>
          </cell>
          <cell r="O48">
            <v>-0.23157739999999999</v>
          </cell>
          <cell r="P48">
            <v>-77.080060489495096</v>
          </cell>
          <cell r="Q48">
            <v>2.8095675139073597</v>
          </cell>
          <cell r="R48">
            <v>112341.977</v>
          </cell>
          <cell r="S48">
            <v>-12620.630999999999</v>
          </cell>
          <cell r="T48">
            <v>398.34100000000035</v>
          </cell>
          <cell r="U48">
            <v>-1157.8869999999999</v>
          </cell>
          <cell r="V48">
            <v>105147.98999999999</v>
          </cell>
          <cell r="W48">
            <v>73381.535000000003</v>
          </cell>
          <cell r="X48">
            <v>31766.454999999998</v>
          </cell>
          <cell r="Y48">
            <v>-3548.3939999999998</v>
          </cell>
          <cell r="Z48">
            <v>41268.771000000001</v>
          </cell>
          <cell r="AA48">
            <v>-7993.6570000000002</v>
          </cell>
          <cell r="AB48">
            <v>-6432.223</v>
          </cell>
          <cell r="AC48">
            <v>-6109.5079999999989</v>
          </cell>
          <cell r="AD48">
            <v>49354.982000000004</v>
          </cell>
          <cell r="AE48">
            <v>52426.154999999992</v>
          </cell>
          <cell r="AF48">
            <v>-3071.1729999999989</v>
          </cell>
          <cell r="AG48">
            <v>-23052.117999999999</v>
          </cell>
          <cell r="AH48">
            <v>5000</v>
          </cell>
          <cell r="AI48">
            <v>87500</v>
          </cell>
          <cell r="AJ48">
            <v>0.28448823763691733</v>
          </cell>
          <cell r="AK48">
            <v>0.1209439310322209</v>
          </cell>
          <cell r="AL48" t="e">
            <v>#NUM!</v>
          </cell>
          <cell r="AM48">
            <v>-0.34019593778161217</v>
          </cell>
          <cell r="AN48">
            <v>0.20814064209729621</v>
          </cell>
          <cell r="AO48">
            <v>8.770142182204399E-2</v>
          </cell>
          <cell r="AP48" t="e">
            <v>#NUM!</v>
          </cell>
          <cell r="AQ48">
            <v>-0.37363100735437771</v>
          </cell>
          <cell r="BF48">
            <v>-0.23157739999999999</v>
          </cell>
          <cell r="BG48">
            <v>3.0646090000000004</v>
          </cell>
          <cell r="BH48">
            <v>2.1138573999999992</v>
          </cell>
          <cell r="BI48">
            <v>-2.535861000000001</v>
          </cell>
          <cell r="BJ48">
            <v>-1.2219015999999998</v>
          </cell>
          <cell r="BK48">
            <v>10.64967741935483</v>
          </cell>
          <cell r="BL48">
            <v>5.895450819672134</v>
          </cell>
          <cell r="BM48">
            <v>3.9469158878504698</v>
          </cell>
          <cell r="BN48">
            <v>3.3036554621848739</v>
          </cell>
          <cell r="BO48">
            <v>7.9113716814159281</v>
          </cell>
          <cell r="BP48">
            <v>-45.987550682211783</v>
          </cell>
          <cell r="BQ48">
            <v>1.9237203896719397</v>
          </cell>
          <cell r="BR48">
            <v>1.8671627934081416</v>
          </cell>
          <cell r="BS48">
            <v>-1.3027746639838984</v>
          </cell>
          <cell r="BT48">
            <v>-6.4746389409883163</v>
          </cell>
          <cell r="BU48">
            <v>-9.9948162208207822</v>
          </cell>
        </row>
        <row r="49">
          <cell r="A49" t="str">
            <v>DANGSUGAR</v>
          </cell>
          <cell r="B49" t="str">
            <v>Consumer Goods</v>
          </cell>
          <cell r="C49" t="str">
            <v>Food Products</v>
          </cell>
          <cell r="D49" t="str">
            <v>Shed 20 NPA Apapa Wharf Comple Apapa Wharf Lagos Nigeria</v>
          </cell>
          <cell r="E49" t="str">
            <v>https://www.dangote.com/</v>
          </cell>
          <cell r="F49" t="str">
            <v xml:space="preserve"> Abdullahi Sule || Ag. Group Managing Director</v>
          </cell>
          <cell r="G49" t="str">
            <v>Etim A. Bassey || AG. Chief Financial Officer</v>
          </cell>
          <cell r="H49" t="str">
            <v>Chioma Madubuko || Company Secretary</v>
          </cell>
          <cell r="I49" t="str">
            <v>Aliko Dangote, GCON || Chairman</v>
          </cell>
          <cell r="J49" t="str">
            <v xml:space="preserve"> Abdullahi Sule || Ag. Group Managing Director</v>
          </cell>
          <cell r="K49" t="str">
            <v>Sani Dangote - Non Executive Director</v>
          </cell>
          <cell r="L49" t="str">
            <v>Dangote Industries Limited 67.69%</v>
          </cell>
          <cell r="M49" t="str">
            <v>Aliko Dangote 5.44%</v>
          </cell>
          <cell r="N49">
            <v>0</v>
          </cell>
          <cell r="O49">
            <v>1.8313723333333347</v>
          </cell>
          <cell r="P49">
            <v>6.1429343423156029</v>
          </cell>
          <cell r="Q49">
            <v>1.2738315002111731</v>
          </cell>
          <cell r="R49">
            <v>150373.08300000001</v>
          </cell>
          <cell r="S49">
            <v>-7771.5819999999994</v>
          </cell>
          <cell r="T49">
            <v>32684.323000000015</v>
          </cell>
          <cell r="U49">
            <v>21976.468000000015</v>
          </cell>
          <cell r="V49">
            <v>185203.73800000001</v>
          </cell>
          <cell r="W49">
            <v>79224.25900000002</v>
          </cell>
          <cell r="X49">
            <v>105979.48</v>
          </cell>
          <cell r="Y49">
            <v>94057.134999999995</v>
          </cell>
          <cell r="Z49">
            <v>94855.202999999994</v>
          </cell>
          <cell r="AA49">
            <v>-8321.344000000001</v>
          </cell>
          <cell r="AB49">
            <v>13592.029999999995</v>
          </cell>
          <cell r="AC49">
            <v>11635.778999999995</v>
          </cell>
          <cell r="AD49">
            <v>102624.834</v>
          </cell>
          <cell r="AE49">
            <v>44476.051999999996</v>
          </cell>
          <cell r="AF49">
            <v>58148.782000000007</v>
          </cell>
          <cell r="AG49">
            <v>46079.375</v>
          </cell>
          <cell r="AH49">
            <v>12000</v>
          </cell>
          <cell r="AI49">
            <v>132000</v>
          </cell>
          <cell r="AJ49">
            <v>0.12208882321545222</v>
          </cell>
          <cell r="AK49">
            <v>-1.6942344781768148E-2</v>
          </cell>
          <cell r="AL49">
            <v>0.24527076488873467</v>
          </cell>
          <cell r="AM49">
            <v>0.17230497421757884</v>
          </cell>
          <cell r="AN49">
            <v>0.15904239060086889</v>
          </cell>
          <cell r="AO49">
            <v>0.1552686523381801</v>
          </cell>
          <cell r="AP49">
            <v>0.16190411682934314</v>
          </cell>
          <cell r="AQ49">
            <v>0.19528451027845972</v>
          </cell>
          <cell r="BF49">
            <v>1.8313723333333347</v>
          </cell>
          <cell r="BG49">
            <v>3.3153004166666653</v>
          </cell>
          <cell r="BH49">
            <v>1.1996614999999986</v>
          </cell>
          <cell r="BI49">
            <v>0.96125516666666622</v>
          </cell>
          <cell r="BJ49">
            <v>0.96964824999999955</v>
          </cell>
          <cell r="BK49">
            <v>17.677862903225812</v>
          </cell>
          <cell r="BL49">
            <v>10.540737704918037</v>
          </cell>
          <cell r="BM49">
            <v>6.1818699186991788</v>
          </cell>
          <cell r="BN49">
            <v>6.4301680672268891</v>
          </cell>
          <cell r="BO49">
            <v>9.1721681415929179</v>
          </cell>
          <cell r="BP49">
            <v>9.6527956557309196</v>
          </cell>
          <cell r="BQ49">
            <v>3.1794215848215992</v>
          </cell>
          <cell r="BR49">
            <v>5.1530118443404129</v>
          </cell>
          <cell r="BS49">
            <v>6.6893456495268691</v>
          </cell>
          <cell r="BT49">
            <v>9.4592736506180692</v>
          </cell>
          <cell r="BU49">
            <v>6.8267696770075732</v>
          </cell>
        </row>
        <row r="50">
          <cell r="A50" t="str">
            <v>FLOURMILL</v>
          </cell>
          <cell r="B50" t="str">
            <v>Consumer Goods</v>
          </cell>
          <cell r="C50" t="str">
            <v>Food Products</v>
          </cell>
          <cell r="D50" t="str">
            <v>1 Golden Penny Place Wharf Road Apapa-Lagos Nigeria</v>
          </cell>
          <cell r="E50" t="str">
            <v>www.fmnplc.com</v>
          </cell>
          <cell r="F50" t="str">
            <v>Paul Miyonmide Gbededo || CEO/Managing Director</v>
          </cell>
          <cell r="G50" t="str">
            <v>Marc Coakley || Managing Director:Food</v>
          </cell>
          <cell r="H50" t="str">
            <v>Jacques Vauthier || CFO/Investor Relations</v>
          </cell>
          <cell r="I50" t="str">
            <v>John George Coumantaros || Chairman</v>
          </cell>
          <cell r="J50" t="str">
            <v>Emmanuel A. Ukpabi (KJW) || Vice- Chairman</v>
          </cell>
          <cell r="K50" t="str">
            <v>Atedo N.A Peterside, CON || Non-Executive Director</v>
          </cell>
          <cell r="L50" t="str">
            <v>Excelsior Shipping Company Limited 54.70%</v>
          </cell>
          <cell r="M50">
            <v>0</v>
          </cell>
          <cell r="N50">
            <v>0</v>
          </cell>
          <cell r="O50">
            <v>2.5676757723577328</v>
          </cell>
          <cell r="P50">
            <v>5.452401798823959</v>
          </cell>
          <cell r="Q50">
            <v>0.37871282149345425</v>
          </cell>
          <cell r="R50">
            <v>534188.86</v>
          </cell>
          <cell r="S50">
            <v>-27826.511999999999</v>
          </cell>
          <cell r="T50">
            <v>36390.228000000039</v>
          </cell>
          <cell r="U50">
            <v>10527.470666666704</v>
          </cell>
          <cell r="V50">
            <v>408713.97399999999</v>
          </cell>
          <cell r="W50">
            <v>257147.94099999993</v>
          </cell>
          <cell r="X50">
            <v>151566.033</v>
          </cell>
          <cell r="Y50">
            <v>68931.668999999994</v>
          </cell>
          <cell r="Z50">
            <v>325790.18699999998</v>
          </cell>
          <cell r="AA50">
            <v>-21803.207999999999</v>
          </cell>
          <cell r="AB50">
            <v>19375.239999999994</v>
          </cell>
          <cell r="AC50">
            <v>5367.8149999999932</v>
          </cell>
          <cell r="AD50">
            <v>299185.68</v>
          </cell>
          <cell r="AE50">
            <v>213001.815</v>
          </cell>
          <cell r="AF50">
            <v>83559.432000000001</v>
          </cell>
          <cell r="AG50">
            <v>41636.076000000001</v>
          </cell>
          <cell r="AH50">
            <v>4100</v>
          </cell>
          <cell r="AI50">
            <v>57400</v>
          </cell>
          <cell r="AJ50">
            <v>0.13159027650156108</v>
          </cell>
          <cell r="AK50">
            <v>6.2880877045562E-2</v>
          </cell>
          <cell r="AL50">
            <v>0.17066981763247169</v>
          </cell>
          <cell r="AM50">
            <v>0.18340016392069525</v>
          </cell>
          <cell r="AN50">
            <v>8.1109468332930756E-2</v>
          </cell>
          <cell r="AO50">
            <v>4.8213953952833455E-2</v>
          </cell>
          <cell r="AP50">
            <v>0.16051725249598614</v>
          </cell>
          <cell r="AQ50">
            <v>0.1343243378721275</v>
          </cell>
          <cell r="BF50">
            <v>2.5676757723577328</v>
          </cell>
          <cell r="BG50">
            <v>2.1552321951219442</v>
          </cell>
          <cell r="BH50">
            <v>3.5171424390243788</v>
          </cell>
          <cell r="BI50">
            <v>2.0641614634146421</v>
          </cell>
          <cell r="BJ50">
            <v>1.3092231707317057</v>
          </cell>
          <cell r="BK50">
            <v>27.959395161290317</v>
          </cell>
          <cell r="BL50">
            <v>24.63803278688524</v>
          </cell>
          <cell r="BM50">
            <v>20.011260162601619</v>
          </cell>
          <cell r="BN50">
            <v>29.207394957983208</v>
          </cell>
          <cell r="BO50">
            <v>70.90243362831859</v>
          </cell>
          <cell r="BP50">
            <v>10.888989747960657</v>
          </cell>
          <cell r="BQ50">
            <v>11.431730113650797</v>
          </cell>
          <cell r="BR50">
            <v>5.6896359785054793</v>
          </cell>
          <cell r="BS50">
            <v>14.149762736906652</v>
          </cell>
          <cell r="BT50">
            <v>54.156109678911548</v>
          </cell>
          <cell r="BU50">
            <v>19.263245651187027</v>
          </cell>
        </row>
        <row r="51">
          <cell r="A51" t="str">
            <v>HONYFLOUR</v>
          </cell>
          <cell r="B51" t="str">
            <v>Consumer Goods</v>
          </cell>
          <cell r="C51" t="str">
            <v>Food Products</v>
          </cell>
          <cell r="D51" t="str">
            <v>2nd Gate Bye-Pass PMB 1105 Tin Can Island Apapa Lagos Nigeria</v>
          </cell>
          <cell r="E51" t="str">
            <v>www.honeywellflour.com</v>
          </cell>
          <cell r="F51" t="str">
            <v>Olanrewaju Bamidele || Managing Director</v>
          </cell>
          <cell r="G51" t="str">
            <v>Albert Nino Ozara || Exec Dir:Manufacturing</v>
          </cell>
          <cell r="H51" t="str">
            <v>Oluseye Ogunwole|| Head, National Sales</v>
          </cell>
          <cell r="I51" t="str">
            <v>Dr Oba Otudeko ||  Chairman</v>
          </cell>
          <cell r="J51" t="str">
            <v>Olanrewaju Bamidele || Managing Director</v>
          </cell>
          <cell r="K51" t="str">
            <v>Benson Osaretin Evbuomwan || Executive Director</v>
          </cell>
          <cell r="L51" t="str">
            <v>Siolam Global Service Ltd.  75%</v>
          </cell>
          <cell r="M51" t="str">
            <v>First Bank of Nigeria Ltd.     5%</v>
          </cell>
          <cell r="N51">
            <v>0</v>
          </cell>
          <cell r="O51">
            <v>2.4043715846994534E-2</v>
          </cell>
          <cell r="P51">
            <v>39.927272727272729</v>
          </cell>
          <cell r="Q51">
            <v>0.13579978237214363</v>
          </cell>
          <cell r="R51">
            <v>73434.666666666657</v>
          </cell>
          <cell r="S51">
            <v>-9049.3333333333321</v>
          </cell>
          <cell r="T51">
            <v>3761.333333333333</v>
          </cell>
          <cell r="U51">
            <v>190.66666666666666</v>
          </cell>
          <cell r="V51">
            <v>128559</v>
          </cell>
          <cell r="W51">
            <v>72770</v>
          </cell>
          <cell r="X51">
            <v>56059</v>
          </cell>
          <cell r="Y51">
            <v>45632</v>
          </cell>
          <cell r="Z51">
            <v>49057.510999999999</v>
          </cell>
          <cell r="AA51">
            <v>-5551.8130000000001</v>
          </cell>
          <cell r="AB51">
            <v>2184.5249999999996</v>
          </cell>
          <cell r="AC51">
            <v>1120.2669999999998</v>
          </cell>
          <cell r="AD51">
            <v>67943.443999999989</v>
          </cell>
          <cell r="AE51">
            <v>47627.61</v>
          </cell>
          <cell r="AF51">
            <v>20315.833999999999</v>
          </cell>
          <cell r="AG51">
            <v>9888.6939999999995</v>
          </cell>
          <cell r="AH51">
            <v>7930</v>
          </cell>
          <cell r="AI51">
            <v>8088.6</v>
          </cell>
          <cell r="AJ51">
            <v>0.10611149204648496</v>
          </cell>
          <cell r="AK51">
            <v>0.12991412840314864</v>
          </cell>
          <cell r="AL51">
            <v>0.14550292080411875</v>
          </cell>
          <cell r="AM51">
            <v>-0.35769942950085343</v>
          </cell>
          <cell r="AN51">
            <v>0.17283989965553892</v>
          </cell>
          <cell r="AO51">
            <v>0.11179162070495541</v>
          </cell>
          <cell r="AP51">
            <v>0.28885088090111077</v>
          </cell>
          <cell r="AQ51">
            <v>0.46565799519751239</v>
          </cell>
          <cell r="BF51">
            <v>2.4043715846994534E-2</v>
          </cell>
          <cell r="BG51">
            <v>0.5582569987389665</v>
          </cell>
          <cell r="BH51">
            <v>0.54286948297604065</v>
          </cell>
          <cell r="BI51">
            <v>-0.38131803278688525</v>
          </cell>
          <cell r="BJ51">
            <v>0.14126948297604033</v>
          </cell>
          <cell r="BK51">
            <v>2.0261693548387081</v>
          </cell>
          <cell r="BL51">
            <v>1.6443852459016395</v>
          </cell>
          <cell r="BM51">
            <v>1.4489024390243914</v>
          </cell>
          <cell r="BN51">
            <v>2.8996218487394971</v>
          </cell>
          <cell r="BO51">
            <v>3.8525221238938046</v>
          </cell>
          <cell r="BP51">
            <v>84.270225439882637</v>
          </cell>
          <cell r="BQ51">
            <v>2.9455703190754479</v>
          </cell>
          <cell r="BR51">
            <v>2.6689701382391728</v>
          </cell>
          <cell r="BS51">
            <v>-7.6042085593158042</v>
          </cell>
          <cell r="BT51">
            <v>27.27073139035415</v>
          </cell>
          <cell r="BU51">
            <v>21.910257745647119</v>
          </cell>
        </row>
        <row r="52">
          <cell r="A52" t="str">
            <v>NASCON</v>
          </cell>
          <cell r="B52" t="str">
            <v>Consumer Goods</v>
          </cell>
          <cell r="C52" t="str">
            <v>Food Products</v>
          </cell>
          <cell r="D52" t="str">
            <v>15B, Ikosi Road Oregun Industrial Estate Lagos Nigeria</v>
          </cell>
          <cell r="E52" t="str">
            <v>www.nasconplc.com</v>
          </cell>
          <cell r="F52" t="str">
            <v>Paul Farrer || Managing Director</v>
          </cell>
          <cell r="G52" t="str">
            <v>Aderemi Saka || Chief Financial Officer</v>
          </cell>
          <cell r="H52" t="str">
            <v>Fatima Aliko Dangote || Executive Director, Commercial</v>
          </cell>
          <cell r="I52" t="str">
            <v>Yemisi Ayeni || Chairman</v>
          </cell>
          <cell r="J52" t="str">
            <v>Fatima Aliko Dangote || Executive Director, Commercial</v>
          </cell>
          <cell r="K52" t="str">
            <v>Chris Ogbechie || Independent Director</v>
          </cell>
          <cell r="L52" t="str">
            <v>Dangote Industries Limited 62.19%</v>
          </cell>
          <cell r="M52" t="str">
            <v>Stanbic IBTC Nominees Limited 5.78%</v>
          </cell>
          <cell r="N52">
            <v>0</v>
          </cell>
          <cell r="O52">
            <v>1.6680064150943392</v>
          </cell>
          <cell r="P52">
            <v>8.0934940524413186</v>
          </cell>
          <cell r="Q52">
            <v>3.0079505746005375</v>
          </cell>
          <cell r="R52">
            <v>25769.351999999999</v>
          </cell>
          <cell r="S52">
            <v>-2696.9790000000003</v>
          </cell>
          <cell r="T52">
            <v>5981.0059999999985</v>
          </cell>
          <cell r="U52">
            <v>4420.2169999999987</v>
          </cell>
          <cell r="V52">
            <v>30909.865000000002</v>
          </cell>
          <cell r="W52">
            <v>18321.471000000001</v>
          </cell>
          <cell r="X52">
            <v>11893.48</v>
          </cell>
          <cell r="Y52">
            <v>10134.724</v>
          </cell>
          <cell r="Z52">
            <v>11250.544</v>
          </cell>
          <cell r="AA52">
            <v>-1062.4659999999999</v>
          </cell>
          <cell r="AB52">
            <v>2826.1719999999996</v>
          </cell>
          <cell r="AC52">
            <v>1867.0379999999996</v>
          </cell>
          <cell r="AD52">
            <v>16294.826000000001</v>
          </cell>
          <cell r="AE52">
            <v>9206.5930000000008</v>
          </cell>
          <cell r="AF52">
            <v>7088.2330000000002</v>
          </cell>
          <cell r="AG52">
            <v>5329.4769999999999</v>
          </cell>
          <cell r="AH52">
            <v>2650</v>
          </cell>
          <cell r="AI52">
            <v>37895</v>
          </cell>
          <cell r="AJ52">
            <v>0.23021918038983591</v>
          </cell>
          <cell r="AK52">
            <v>0.26223619906498596</v>
          </cell>
          <cell r="AL52">
            <v>0.20612942346659913</v>
          </cell>
          <cell r="AM52">
            <v>0.24043099149267766</v>
          </cell>
          <cell r="AN52">
            <v>0.17357769099114062</v>
          </cell>
          <cell r="AO52">
            <v>0.18772349821104362</v>
          </cell>
          <cell r="AP52">
            <v>0.13813227821436613</v>
          </cell>
          <cell r="AQ52">
            <v>0.17430749677819324</v>
          </cell>
          <cell r="BF52">
            <v>1.6680064150943392</v>
          </cell>
          <cell r="BG52">
            <v>2.0164498113207543</v>
          </cell>
          <cell r="BH52">
            <v>0.91138981132075536</v>
          </cell>
          <cell r="BI52">
            <v>0.79458339622641494</v>
          </cell>
          <cell r="BJ52">
            <v>0.7045426415094338</v>
          </cell>
          <cell r="BK52">
            <v>20.14709677419355</v>
          </cell>
          <cell r="BL52">
            <v>10.841762295081965</v>
          </cell>
          <cell r="BM52">
            <v>7.6414634146341438</v>
          </cell>
          <cell r="BN52">
            <v>7.0767647058823515</v>
          </cell>
          <cell r="BO52">
            <v>11.003539823008847</v>
          </cell>
          <cell r="BP52">
            <v>12.078548734510754</v>
          </cell>
          <cell r="BQ52">
            <v>5.3766586374796601</v>
          </cell>
          <cell r="BR52">
            <v>8.3844073301196911</v>
          </cell>
          <cell r="BS52">
            <v>8.9062579705174727</v>
          </cell>
          <cell r="BT52">
            <v>15.617989848612321</v>
          </cell>
          <cell r="BU52">
            <v>10.072772504247979</v>
          </cell>
        </row>
        <row r="53">
          <cell r="A53" t="str">
            <v>NESTLE</v>
          </cell>
          <cell r="B53" t="str">
            <v>Consumer Goods</v>
          </cell>
          <cell r="C53" t="str">
            <v>Food Products--Diversified</v>
          </cell>
          <cell r="D53" t="str">
            <v>22/24, Industrial Avenue, Ilupeju, Lagos</v>
          </cell>
          <cell r="E53" t="str">
            <v>www.nestle-cwa.com/en</v>
          </cell>
          <cell r="F53" t="str">
            <v>Mauricio Alarcon || Managing Director/CEO</v>
          </cell>
          <cell r="G53" t="str">
            <v>Jagdish Singla || Finance &amp; Control Director</v>
          </cell>
          <cell r="H53" t="str">
            <v>Bode Oyeku       Company Secretary</v>
          </cell>
          <cell r="I53" t="str">
            <v>David Ifezulike || Chairman</v>
          </cell>
          <cell r="J53" t="str">
            <v>Mauricio Alarcon || Managing Director/CEO</v>
          </cell>
          <cell r="K53" t="str">
            <v xml:space="preserve">  Ricardo Chavez || Non-Executive Director</v>
          </cell>
          <cell r="L53" t="str">
            <v xml:space="preserve">Nestle S.A, Switzerland               66.18%      </v>
          </cell>
          <cell r="M53" t="str">
            <v>Stanbic IBTC Nominees Limited   9.50%</v>
          </cell>
          <cell r="N53">
            <v>0</v>
          </cell>
          <cell r="O53">
            <v>54.257848257764977</v>
          </cell>
          <cell r="P53">
            <v>23.22244689863237</v>
          </cell>
          <cell r="Q53">
            <v>15.863833300835358</v>
          </cell>
          <cell r="R53">
            <v>266274.62099999998</v>
          </cell>
          <cell r="S53">
            <v>-53279.445</v>
          </cell>
          <cell r="T53">
            <v>60640.730999999978</v>
          </cell>
          <cell r="U53">
            <v>43008.025999999983</v>
          </cell>
          <cell r="V53">
            <v>177470.20399999997</v>
          </cell>
          <cell r="W53">
            <v>114512.432</v>
          </cell>
          <cell r="X53">
            <v>62957.771999999997</v>
          </cell>
          <cell r="Y53">
            <v>62483.428999999996</v>
          </cell>
          <cell r="Z53">
            <v>143328.98199999999</v>
          </cell>
          <cell r="AA53">
            <v>-32029.71</v>
          </cell>
          <cell r="AB53">
            <v>29200.220999999983</v>
          </cell>
          <cell r="AC53">
            <v>22235.639999999985</v>
          </cell>
          <cell r="AD53">
            <v>119215.053</v>
          </cell>
          <cell r="AE53">
            <v>81207.979000000007</v>
          </cell>
          <cell r="AF53">
            <v>38007.073999999993</v>
          </cell>
          <cell r="AG53">
            <v>37428.017999999996</v>
          </cell>
          <cell r="AH53">
            <v>792.66</v>
          </cell>
          <cell r="AI53">
            <v>1066127.7</v>
          </cell>
          <cell r="AJ53">
            <v>0.16747862978665906</v>
          </cell>
          <cell r="AK53">
            <v>0.13566873923186651</v>
          </cell>
          <cell r="AL53">
            <v>0.20045137219794773</v>
          </cell>
          <cell r="AM53">
            <v>0.17930182024685748</v>
          </cell>
          <cell r="AN53">
            <v>0.10458359291285357</v>
          </cell>
          <cell r="AO53">
            <v>8.9716392379547205E-2</v>
          </cell>
          <cell r="AP53">
            <v>0.13447839214677759</v>
          </cell>
          <cell r="AQ53">
            <v>0.13668991365340211</v>
          </cell>
          <cell r="BF53">
            <v>54.257848257764977</v>
          </cell>
          <cell r="BG53">
            <v>42.545012994221963</v>
          </cell>
          <cell r="BH53">
            <v>9.9992026846315198</v>
          </cell>
          <cell r="BI53">
            <v>29.945723260918964</v>
          </cell>
          <cell r="BJ53">
            <v>28.051926424948888</v>
          </cell>
          <cell r="BK53">
            <v>332.64354838709681</v>
          </cell>
          <cell r="BL53">
            <v>484.66520491803271</v>
          </cell>
          <cell r="BM53">
            <v>769.59634146341489</v>
          </cell>
          <cell r="BN53">
            <v>844.67273109243695</v>
          </cell>
          <cell r="BO53">
            <v>1054.0775221238937</v>
          </cell>
          <cell r="BP53">
            <v>6.1307913798349229</v>
          </cell>
          <cell r="BQ53">
            <v>11.391821762608348</v>
          </cell>
          <cell r="BR53">
            <v>76.96577074552772</v>
          </cell>
          <cell r="BS53">
            <v>28.206790122674629</v>
          </cell>
          <cell r="BT53">
            <v>37.575940637945486</v>
          </cell>
          <cell r="BU53">
            <v>32.054222929718222</v>
          </cell>
        </row>
        <row r="55">
          <cell r="A55" t="str">
            <v>EKOCORP</v>
          </cell>
          <cell r="B55" t="str">
            <v>Healthcare</v>
          </cell>
          <cell r="C55" t="str">
            <v>Healthcare Providers</v>
          </cell>
          <cell r="D55" t="str">
            <v>31 Mobolaji Bank-Anthony Way Ikeja Lagos, 21568 Nigeria</v>
          </cell>
          <cell r="E55" t="str">
            <v>https://www.ekohospitals.com/</v>
          </cell>
          <cell r="F55" t="str">
            <v>Olusola M Babalola || Chief Financial Officer</v>
          </cell>
          <cell r="G55" t="str">
            <v>Ifeanyi Obiora || Chief Operating Officer</v>
          </cell>
          <cell r="H55" t="str">
            <v>A Aligekwe || Chief Consultant Pediatrician</v>
          </cell>
          <cell r="I55" t="str">
            <v>Amaechi A. Obiora FRCS || Chairman</v>
          </cell>
          <cell r="J55" t="str">
            <v xml:space="preserve">Sony Folorunso Kuku, OFR, FAS || Director </v>
          </cell>
          <cell r="K55" t="str">
            <v>G.C. Ohen, Jr. FAGP - Director</v>
          </cell>
          <cell r="L55" t="str">
            <v>Geoff Ohen Limited  53.19%</v>
          </cell>
          <cell r="M55" t="str">
            <v>Estate of Eneli (Chief) Alex C  11.31%</v>
          </cell>
          <cell r="N55" t="str">
            <v>Dr. Amechi A. OBIORA, FRCS  11.31%</v>
          </cell>
          <cell r="O55">
            <v>-0.1768878406204033</v>
          </cell>
          <cell r="P55">
            <v>-19.051620440276235</v>
          </cell>
          <cell r="Q55">
            <v>0.49174274230507869</v>
          </cell>
          <cell r="R55">
            <v>1490.185772</v>
          </cell>
          <cell r="S55">
            <v>-417.60223733333328</v>
          </cell>
          <cell r="T55">
            <v>-75.531165333333092</v>
          </cell>
          <cell r="U55">
            <v>-88.196277333333086</v>
          </cell>
          <cell r="V55">
            <v>6985.3760000000002</v>
          </cell>
          <cell r="W55">
            <v>3568.3820000000005</v>
          </cell>
          <cell r="X55">
            <v>3416.9940000000001</v>
          </cell>
          <cell r="Y55">
            <v>-955.44399999999996</v>
          </cell>
          <cell r="Z55">
            <v>1303.5858020000001</v>
          </cell>
          <cell r="AA55">
            <v>-273.40593899999999</v>
          </cell>
          <cell r="AB55">
            <v>197.07586000000003</v>
          </cell>
          <cell r="AC55">
            <v>157.36860800000005</v>
          </cell>
          <cell r="AD55">
            <v>3657.413</v>
          </cell>
          <cell r="AE55">
            <v>1848.0170000000001</v>
          </cell>
          <cell r="AF55">
            <v>1809.3960000000002</v>
          </cell>
          <cell r="AG55">
            <v>322.73899999999998</v>
          </cell>
          <cell r="AH55">
            <v>498.6</v>
          </cell>
          <cell r="AI55">
            <v>1680.2820000000002</v>
          </cell>
          <cell r="AJ55">
            <v>3.4011092421423639E-2</v>
          </cell>
          <cell r="AK55">
            <v>0.1117028477118176</v>
          </cell>
          <cell r="AL55" t="e">
            <v>#NUM!</v>
          </cell>
          <cell r="AM55" t="e">
            <v>#NUM!</v>
          </cell>
          <cell r="AN55">
            <v>0.17558475602161083</v>
          </cell>
          <cell r="AO55">
            <v>0.17880330416046997</v>
          </cell>
          <cell r="AP55">
            <v>0.17226999093820083</v>
          </cell>
          <cell r="AQ55" t="e">
            <v>#NUM!</v>
          </cell>
          <cell r="BF55">
            <v>-0.1768878406204033</v>
          </cell>
          <cell r="BG55">
            <v>-0.45752105896510215</v>
          </cell>
          <cell r="BH55">
            <v>0.159647011632571</v>
          </cell>
          <cell r="BI55">
            <v>0.29468330525471309</v>
          </cell>
          <cell r="BJ55">
            <v>0.31562095467308471</v>
          </cell>
          <cell r="BK55">
            <v>3.3700000000000019</v>
          </cell>
          <cell r="BL55">
            <v>3.3014285714285729</v>
          </cell>
          <cell r="BM55">
            <v>3.5708675799086702</v>
          </cell>
          <cell r="BN55">
            <v>3.7200000000000193</v>
          </cell>
          <cell r="BO55">
            <v>3.7200000000000188</v>
          </cell>
          <cell r="BP55">
            <v>-19.051620440276242</v>
          </cell>
          <cell r="BQ55">
            <v>-7.2159051626963304</v>
          </cell>
          <cell r="BR55">
            <v>22.367268534453078</v>
          </cell>
          <cell r="BS55">
            <v>12.623721580646016</v>
          </cell>
          <cell r="BT55">
            <v>11.786289677290714</v>
          </cell>
          <cell r="BU55">
            <v>4.1019508378834475</v>
          </cell>
        </row>
        <row r="56">
          <cell r="A56" t="str">
            <v>GLAXOSMITH</v>
          </cell>
          <cell r="B56" t="str">
            <v>Healthcare</v>
          </cell>
          <cell r="C56" t="str">
            <v>Pharmaceuticals</v>
          </cell>
          <cell r="D56" t="str">
            <v>1, Industrial Avenue, Ilupeju, PMB 21218, Ikeja, Lagos Nigeria</v>
          </cell>
          <cell r="E56" t="str">
            <v>www.gsk.com.ng</v>
          </cell>
          <cell r="F56" t="str">
            <v>Bhushan Akshikar || Managing Director</v>
          </cell>
          <cell r="G56" t="str">
            <v>Kareem Hamdy || Head of Finance</v>
          </cell>
          <cell r="H56" t="str">
            <v>Omolaja Odunuga || Medical Director</v>
          </cell>
          <cell r="I56" t="str">
            <v>Edmund Onuzo || Chairman</v>
          </cell>
          <cell r="J56" t="str">
            <v>Bhushan Akshikar || Managing Director</v>
          </cell>
          <cell r="K56" t="str">
            <v>Samuel Kuye || Director</v>
          </cell>
          <cell r="L56">
            <v>0</v>
          </cell>
          <cell r="M56">
            <v>0</v>
          </cell>
          <cell r="N56">
            <v>0</v>
          </cell>
          <cell r="O56">
            <v>0.39106888888888836</v>
          </cell>
          <cell r="P56">
            <v>21.223882123638379</v>
          </cell>
          <cell r="Q56">
            <v>1.164234709717479</v>
          </cell>
          <cell r="R56">
            <v>18631.495999999999</v>
          </cell>
          <cell r="S56">
            <v>-4841.5159999999996</v>
          </cell>
          <cell r="T56">
            <v>676.17199999999934</v>
          </cell>
          <cell r="U56">
            <v>469.28266666666605</v>
          </cell>
          <cell r="V56">
            <v>15406.986999999999</v>
          </cell>
          <cell r="W56">
            <v>6852.0110000000004</v>
          </cell>
          <cell r="X56">
            <v>8554.9760000000006</v>
          </cell>
          <cell r="Y56">
            <v>7905.6419999999998</v>
          </cell>
          <cell r="Z56">
            <v>30521.127</v>
          </cell>
          <cell r="AA56">
            <v>-7818.2510000000002</v>
          </cell>
          <cell r="AB56">
            <v>2204.4230000000011</v>
          </cell>
          <cell r="AC56">
            <v>1848.8420000000012</v>
          </cell>
          <cell r="AD56">
            <v>28189.078999999998</v>
          </cell>
          <cell r="AE56">
            <v>11144.663999999999</v>
          </cell>
          <cell r="AF56">
            <v>17044.414999999997</v>
          </cell>
          <cell r="AG56">
            <v>16395.080999999998</v>
          </cell>
          <cell r="AH56">
            <v>1200</v>
          </cell>
          <cell r="AI56">
            <v>12240</v>
          </cell>
          <cell r="AJ56">
            <v>-0.11608238164213103</v>
          </cell>
          <cell r="AK56">
            <v>-0.11290947497709847</v>
          </cell>
          <cell r="AL56">
            <v>-0.25579846356129532</v>
          </cell>
          <cell r="AM56">
            <v>-0.29020378559900206</v>
          </cell>
          <cell r="AN56">
            <v>-0.14017670467711729</v>
          </cell>
          <cell r="AO56">
            <v>-0.11450162610118508</v>
          </cell>
          <cell r="AP56">
            <v>-0.15829642088703055</v>
          </cell>
          <cell r="AQ56">
            <v>-0.16669134168765032</v>
          </cell>
          <cell r="BF56">
            <v>0.39106888888888836</v>
          </cell>
          <cell r="BG56">
            <v>0.40536083333333278</v>
          </cell>
          <cell r="BH56">
            <v>1.9817875000000007</v>
          </cell>
          <cell r="BI56">
            <v>0.80420583333333229</v>
          </cell>
          <cell r="BJ56">
            <v>1.5407016666666677</v>
          </cell>
          <cell r="BK56">
            <v>18.604879032258079</v>
          </cell>
          <cell r="BL56">
            <v>18.826803278688519</v>
          </cell>
          <cell r="BM56">
            <v>20.502723577235777</v>
          </cell>
          <cell r="BN56">
            <v>41.257394957983166</v>
          </cell>
          <cell r="BO56">
            <v>64.864513274336289</v>
          </cell>
          <cell r="BP56">
            <v>47.574428856047795</v>
          </cell>
          <cell r="BQ56">
            <v>46.444554408163619</v>
          </cell>
          <cell r="BR56">
            <v>10.345571145864918</v>
          </cell>
          <cell r="BS56">
            <v>51.302033941952942</v>
          </cell>
          <cell r="BT56">
            <v>42.100631600322522</v>
          </cell>
          <cell r="BU56">
            <v>39.553443990470363</v>
          </cell>
        </row>
        <row r="57">
          <cell r="A57" t="str">
            <v>MAYBAKER</v>
          </cell>
          <cell r="B57" t="str">
            <v>Healthcare</v>
          </cell>
          <cell r="C57" t="str">
            <v>Pharmaceuticals</v>
          </cell>
          <cell r="D57" t="str">
            <v>No 3/5 Sapara Street Industrial Estate Ikeja, Lagos, PMB 21049 Nigeria</v>
          </cell>
          <cell r="E57" t="str">
            <v>www.may-baker.com</v>
          </cell>
          <cell r="F57" t="str">
            <v>Nnamdi Okafor || Managing Director/CEO</v>
          </cell>
          <cell r="G57" t="str">
            <v>Yetunde Adigun || Head, Pharma Plant Operations</v>
          </cell>
          <cell r="H57" t="str">
            <v>Ayodeji Aboderin || Executive Director, Finance</v>
          </cell>
          <cell r="I57" t="str">
            <v>Theophilus Yakubu Danjuma, GCON || Chairman</v>
          </cell>
          <cell r="J57" t="str">
            <v>Nnamdi Okafor || Managing Director/CEO</v>
          </cell>
          <cell r="K57" t="str">
            <v>Chukutem Chukuka || Executive Director, Pharma Sales &amp; Marketing</v>
          </cell>
          <cell r="L57" t="str">
            <v>T.Y. Danjuma  26.01%</v>
          </cell>
          <cell r="M57" t="str">
            <v>G.I. Odumodu  5.89%</v>
          </cell>
          <cell r="N57" t="str">
            <v>David Dankaro  5.88%</v>
          </cell>
          <cell r="O57">
            <v>0.34967959183673591</v>
          </cell>
          <cell r="P57">
            <v>6.8634259934750519</v>
          </cell>
          <cell r="Q57">
            <v>0.65019038525438966</v>
          </cell>
          <cell r="R57">
            <v>8552.1630000000005</v>
          </cell>
          <cell r="S57">
            <v>-2208.4849999999997</v>
          </cell>
          <cell r="T57">
            <v>1212.6270000000013</v>
          </cell>
          <cell r="U57">
            <v>342.68600000000117</v>
          </cell>
          <cell r="V57">
            <v>8102.0780000000013</v>
          </cell>
          <cell r="W57">
            <v>4484.6759999999995</v>
          </cell>
          <cell r="X57">
            <v>3617.402</v>
          </cell>
          <cell r="Y57">
            <v>1554.78</v>
          </cell>
          <cell r="Z57">
            <v>7018.9920000000002</v>
          </cell>
          <cell r="AA57">
            <v>-1892.2019999999998</v>
          </cell>
          <cell r="AB57">
            <v>736.53000000000009</v>
          </cell>
          <cell r="AC57">
            <v>63.340000000000117</v>
          </cell>
          <cell r="AD57">
            <v>8095.7090000000007</v>
          </cell>
          <cell r="AE57">
            <v>5003.1620000000003</v>
          </cell>
          <cell r="AF57">
            <v>3092.547</v>
          </cell>
          <cell r="AG57">
            <v>976.45299999999997</v>
          </cell>
          <cell r="AH57">
            <v>980</v>
          </cell>
          <cell r="AI57">
            <v>2303</v>
          </cell>
          <cell r="AJ57">
            <v>5.0631228833433628E-2</v>
          </cell>
          <cell r="AK57">
            <v>3.9397670567920207E-2</v>
          </cell>
          <cell r="AL57">
            <v>0.13275033219696386</v>
          </cell>
          <cell r="AM57">
            <v>0.52512196470876416</v>
          </cell>
          <cell r="AN57">
            <v>1.9662026809563748E-4</v>
          </cell>
          <cell r="AO57">
            <v>-2.6980314373880598E-2</v>
          </cell>
          <cell r="AP57">
            <v>3.996833580547543E-2</v>
          </cell>
          <cell r="AQ57">
            <v>0.12332235129894764</v>
          </cell>
          <cell r="BF57">
            <v>0.34967959183673591</v>
          </cell>
          <cell r="BG57">
            <v>0.37843571428571471</v>
          </cell>
          <cell r="BH57">
            <v>-4.1932653061223617E-2</v>
          </cell>
          <cell r="BI57">
            <v>6.9421428571428495E-2</v>
          </cell>
          <cell r="BJ57">
            <v>6.4632653061224607E-2</v>
          </cell>
          <cell r="BK57">
            <v>2.5716532258064522</v>
          </cell>
          <cell r="BL57">
            <v>2.1622950819672111</v>
          </cell>
          <cell r="BM57">
            <v>0.9843089430894294</v>
          </cell>
          <cell r="BN57">
            <v>1.417563025210085</v>
          </cell>
          <cell r="BO57">
            <v>1.8134513274336279</v>
          </cell>
          <cell r="BP57">
            <v>7.3543131650849887</v>
          </cell>
          <cell r="BQ57">
            <v>5.7137711910950948</v>
          </cell>
          <cell r="BR57">
            <v>-23.473567046957243</v>
          </cell>
          <cell r="BS57">
            <v>20.419675226814707</v>
          </cell>
          <cell r="BT57">
            <v>28.057819717160594</v>
          </cell>
          <cell r="BU57">
            <v>7.614402450639628</v>
          </cell>
        </row>
        <row r="58">
          <cell r="A58" t="str">
            <v>NEIMETH</v>
          </cell>
          <cell r="B58" t="str">
            <v>Healthcare</v>
          </cell>
          <cell r="C58" t="str">
            <v>Pharmaceuticals</v>
          </cell>
          <cell r="D58" t="str">
            <v>1 Henry Carr Street Ikeja Industrial Estate Ikeja, Lagos, 21111 Nigeria</v>
          </cell>
          <cell r="E58" t="str">
            <v>www.neimethplc.com.ng</v>
          </cell>
          <cell r="F58" t="str">
            <v>Matthew O. Azoji || Managing Director/CEO</v>
          </cell>
          <cell r="G58" t="str">
            <v>Christopher U. Mmeje || Finance Director</v>
          </cell>
          <cell r="H58" t="str">
            <v>Roseline Oputa || Executive Director of Sales and Marketing</v>
          </cell>
          <cell r="I58" t="str">
            <v>A. B. C Orjiako || Chairman</v>
          </cell>
          <cell r="J58" t="str">
            <v>Matthew O. Azoji || Managing Director/CEO</v>
          </cell>
          <cell r="K58" t="str">
            <v>Christopher U. Mmeje || Finance Director</v>
          </cell>
          <cell r="L58" t="str">
            <v>Intercedd Health Products Ltd.   23.74%</v>
          </cell>
          <cell r="M58" t="str">
            <v>Ordrec Investments Ltd.  11.46%</v>
          </cell>
          <cell r="N58" t="str">
            <v>Helko Nigeria Ltd.  10.11%</v>
          </cell>
          <cell r="O58">
            <v>9.6860526315789466E-2</v>
          </cell>
          <cell r="P58">
            <v>5.1620615643763417</v>
          </cell>
          <cell r="Q58">
            <v>0.96397180737610944</v>
          </cell>
          <cell r="R58">
            <v>2269.0039999999999</v>
          </cell>
          <cell r="S58">
            <v>-904.80399999999997</v>
          </cell>
          <cell r="T58">
            <v>278.90800000000002</v>
          </cell>
          <cell r="U58">
            <v>184.035</v>
          </cell>
          <cell r="V58">
            <v>2308.3200000000002</v>
          </cell>
          <cell r="W58">
            <v>1322.8140000000001</v>
          </cell>
          <cell r="X58">
            <v>985.50599999999997</v>
          </cell>
          <cell r="Y58">
            <v>-991.63699999999994</v>
          </cell>
          <cell r="Z58">
            <v>1628.395</v>
          </cell>
          <cell r="AA58">
            <v>-903.12400000000002</v>
          </cell>
          <cell r="AB58">
            <v>0</v>
          </cell>
          <cell r="AC58">
            <v>-228.535</v>
          </cell>
          <cell r="AD58">
            <v>2782.4879999999998</v>
          </cell>
          <cell r="AE58">
            <v>1289.479</v>
          </cell>
          <cell r="AF58">
            <v>1493.009</v>
          </cell>
          <cell r="AG58">
            <v>-825.38400000000001</v>
          </cell>
          <cell r="AH58">
            <v>1900</v>
          </cell>
          <cell r="AI58">
            <v>950</v>
          </cell>
          <cell r="AJ58">
            <v>8.6472842915143788E-2</v>
          </cell>
          <cell r="AK58">
            <v>4.6472835899935561E-4</v>
          </cell>
          <cell r="AL58" t="e">
            <v>#DIV/0!</v>
          </cell>
          <cell r="AM58" t="e">
            <v>#NUM!</v>
          </cell>
          <cell r="AN58">
            <v>-4.5632418384712436E-2</v>
          </cell>
          <cell r="AO58">
            <v>6.4011566056478841E-3</v>
          </cell>
          <cell r="AP58">
            <v>-9.8638068900176679E-2</v>
          </cell>
          <cell r="AQ58">
            <v>4.6945728265106013E-2</v>
          </cell>
          <cell r="BF58">
            <v>9.6860526315789466E-2</v>
          </cell>
          <cell r="BG58">
            <v>-0.21657052631578946</v>
          </cell>
          <cell r="BH58">
            <v>3.4259473684210527E-2</v>
          </cell>
          <cell r="BI58">
            <v>-0.17667578947368423</v>
          </cell>
          <cell r="BJ58">
            <v>-0.12028157894736842</v>
          </cell>
          <cell r="BK58">
            <v>0.69639676113360127</v>
          </cell>
          <cell r="BL58">
            <v>0.68500000000000139</v>
          </cell>
          <cell r="BM58">
            <v>0.89106122448979741</v>
          </cell>
          <cell r="BN58">
            <v>1.0095378151260495</v>
          </cell>
          <cell r="BO58">
            <v>1.296592920353983</v>
          </cell>
          <cell r="BP58">
            <v>7.1896859084078706</v>
          </cell>
          <cell r="BQ58">
            <v>-3.1629419369890512</v>
          </cell>
          <cell r="BR58">
            <v>26.00919187210015</v>
          </cell>
          <cell r="BS58">
            <v>-5.7140699251066289</v>
          </cell>
          <cell r="BT58">
            <v>-10.779646656628383</v>
          </cell>
          <cell r="BU58">
            <v>2.7084438523567917</v>
          </cell>
        </row>
        <row r="59">
          <cell r="A59" t="str">
            <v>UNIONDAC</v>
          </cell>
          <cell r="B59" t="str">
            <v>Healthcare</v>
          </cell>
          <cell r="C59" t="str">
            <v>Healthcare Providers</v>
          </cell>
          <cell r="D59" t="str">
            <v>37, Tejuosho Street Surulere Lagos Nigeria</v>
          </cell>
          <cell r="E59" t="str">
            <v>www.uniondiagnostic.com.ng/</v>
          </cell>
          <cell r="F59" t="str">
            <v>A O Akinniyi || CEO/Managing Director</v>
          </cell>
          <cell r="G59" t="str">
            <v>Abiodun Oyeneyin || Director, Lifecare Partners</v>
          </cell>
          <cell r="H59" t="str">
            <v>Sammuel Opeyemi Iroye || Secretary</v>
          </cell>
          <cell r="I59" t="str">
            <v>B A Adeyemi || Chairman</v>
          </cell>
          <cell r="J59" t="str">
            <v>Oyeneyin Abiodun || Executive Director</v>
          </cell>
          <cell r="K59" t="str">
            <v>A O Akinniyi || CEO/Managing Director</v>
          </cell>
          <cell r="L59" t="str">
            <v>LifeCare Partners Ltd. 14.1%</v>
          </cell>
          <cell r="M59" t="str">
            <v>Senior Design Ltd.   12.8%</v>
          </cell>
          <cell r="N59" t="str">
            <v>Foyin Chemist and Stores   9.8%</v>
          </cell>
          <cell r="O59">
            <v>6.8293693521126714E-2</v>
          </cell>
          <cell r="P59" t="e">
            <v>#N/A</v>
          </cell>
          <cell r="Q59" t="e">
            <v>#N/A</v>
          </cell>
          <cell r="R59">
            <v>1332.5284119999999</v>
          </cell>
          <cell r="S59">
            <v>-710.5417346666668</v>
          </cell>
          <cell r="T59">
            <v>262.21205466666652</v>
          </cell>
          <cell r="U59">
            <v>242.44261199999985</v>
          </cell>
          <cell r="V59">
            <v>4595.1511769999997</v>
          </cell>
          <cell r="W59">
            <v>39.059077000000002</v>
          </cell>
          <cell r="X59">
            <v>4556.0920999999998</v>
          </cell>
          <cell r="Y59">
            <v>163.350213</v>
          </cell>
          <cell r="Z59">
            <v>998.98307</v>
          </cell>
          <cell r="AA59">
            <v>-328.63135899999997</v>
          </cell>
          <cell r="AB59">
            <v>158.00800900000002</v>
          </cell>
          <cell r="AC59">
            <v>111.177896</v>
          </cell>
          <cell r="AD59">
            <v>3755.6365539999997</v>
          </cell>
          <cell r="AE59">
            <v>190.10968100000002</v>
          </cell>
          <cell r="AF59">
            <v>3565.5268839999999</v>
          </cell>
          <cell r="AG59">
            <v>-827.21500300000002</v>
          </cell>
          <cell r="AH59">
            <v>3550</v>
          </cell>
          <cell r="AI59">
            <v>852</v>
          </cell>
          <cell r="AJ59">
            <v>7.4681041148430438E-2</v>
          </cell>
          <cell r="AK59">
            <v>0.2126072131296517</v>
          </cell>
          <cell r="AL59">
            <v>0.13499353619517951</v>
          </cell>
          <cell r="AM59">
            <v>0.21519962223926292</v>
          </cell>
          <cell r="AN59">
            <v>5.1729514498451978E-2</v>
          </cell>
          <cell r="AO59">
            <v>-0.32674523505752728</v>
          </cell>
          <cell r="AP59">
            <v>6.3205451656960898E-2</v>
          </cell>
          <cell r="AQ59" t="e">
            <v>#NUM!</v>
          </cell>
          <cell r="BF59">
            <v>6.8293693521126714E-2</v>
          </cell>
          <cell r="BG59">
            <v>8.5212311830985918E-2</v>
          </cell>
          <cell r="BH59">
            <v>8.92651991549296E-2</v>
          </cell>
          <cell r="BI59">
            <v>4.9588194219718294E-2</v>
          </cell>
          <cell r="BJ59">
            <v>3.1317717183098594E-2</v>
          </cell>
          <cell r="BK59">
            <v>0.37739495798319311</v>
          </cell>
          <cell r="BL59">
            <v>0.5</v>
          </cell>
          <cell r="BM59">
            <v>0.5</v>
          </cell>
          <cell r="BN59">
            <v>0.5</v>
          </cell>
          <cell r="BO59">
            <v>0.46902654867256638</v>
          </cell>
          <cell r="BP59">
            <v>5.5260586816328168</v>
          </cell>
          <cell r="BQ59">
            <v>5.8676966890855322</v>
          </cell>
          <cell r="BR59">
            <v>5.6012870047172001</v>
          </cell>
          <cell r="BS59">
            <v>10.083045125308869</v>
          </cell>
          <cell r="BT59">
            <v>14.976396457328267</v>
          </cell>
          <cell r="BU59">
            <v>8.4108967916145367</v>
          </cell>
        </row>
        <row r="61">
          <cell r="A61" t="str">
            <v>IKEJAHOTEL</v>
          </cell>
          <cell r="B61" t="str">
            <v>Services</v>
          </cell>
          <cell r="C61" t="str">
            <v>Hotels/Lodging</v>
          </cell>
          <cell r="D61" t="str">
            <v>PMB 80148 Victoria Island Lagos Nigeria</v>
          </cell>
          <cell r="E61" t="str">
            <v>https://ikejahotelplc.com/</v>
          </cell>
          <cell r="F61" t="str">
            <v xml:space="preserve">Theophilus E. Netufo || Chief Operating Officer </v>
          </cell>
          <cell r="G61" t="str">
            <v>Zacchaeus O. Adeyemo  || Finance Manager</v>
          </cell>
          <cell r="H61" t="str">
            <v xml:space="preserve">Barry Curran || General manager </v>
          </cell>
          <cell r="I61" t="str">
            <v>Anthony Idigbe || Chairman</v>
          </cell>
          <cell r="J61" t="str">
            <v>Ufuoma Ibru || Executive Director</v>
          </cell>
          <cell r="K61" t="str">
            <v>Toke Ibru || Executive Director</v>
          </cell>
          <cell r="L61">
            <v>0</v>
          </cell>
          <cell r="M61">
            <v>0</v>
          </cell>
          <cell r="N61">
            <v>0</v>
          </cell>
          <cell r="O61">
            <v>0.53142259615384602</v>
          </cell>
          <cell r="P61">
            <v>2.7473427185195041</v>
          </cell>
          <cell r="Q61">
            <v>0.16459684829122367</v>
          </cell>
          <cell r="R61">
            <v>13267.666999999999</v>
          </cell>
          <cell r="S61">
            <v>-1967.4940000000001</v>
          </cell>
          <cell r="T61">
            <v>2114.1139999999996</v>
          </cell>
          <cell r="U61">
            <v>1105.3589999999997</v>
          </cell>
          <cell r="V61">
            <v>37817.17</v>
          </cell>
          <cell r="W61">
            <v>19367.241999999998</v>
          </cell>
          <cell r="X61">
            <v>18449.928</v>
          </cell>
          <cell r="Y61">
            <v>11673.832</v>
          </cell>
          <cell r="Z61">
            <v>10065.897999999999</v>
          </cell>
          <cell r="AA61">
            <v>-2835.078</v>
          </cell>
          <cell r="AB61">
            <v>1116.3759999999988</v>
          </cell>
          <cell r="AC61">
            <v>2.9339999999988322</v>
          </cell>
          <cell r="AD61">
            <v>19667.318999999996</v>
          </cell>
          <cell r="AE61">
            <v>13895.896000000001</v>
          </cell>
          <cell r="AF61">
            <v>5771.4229999999998</v>
          </cell>
          <cell r="AG61">
            <v>1670.1220000000001</v>
          </cell>
          <cell r="AH61">
            <v>2080</v>
          </cell>
          <cell r="AI61">
            <v>2974.4</v>
          </cell>
          <cell r="AJ61">
            <v>7.1483553641198849E-2</v>
          </cell>
          <cell r="AK61">
            <v>-8.7280979234664824E-2</v>
          </cell>
          <cell r="AL61">
            <v>0.17308498949095608</v>
          </cell>
          <cell r="AM61">
            <v>3.4056583002196987</v>
          </cell>
          <cell r="AN61">
            <v>0.17756792030143198</v>
          </cell>
          <cell r="AO61">
            <v>8.6538966540731677E-2</v>
          </cell>
          <cell r="AP61">
            <v>0.33714326889545698</v>
          </cell>
          <cell r="AQ61">
            <v>0.6259841602228462</v>
          </cell>
          <cell r="BF61">
            <v>0.53142259615384602</v>
          </cell>
          <cell r="BG61">
            <v>0.29678942307692313</v>
          </cell>
          <cell r="BH61">
            <v>0.53194807692307722</v>
          </cell>
          <cell r="BI61">
            <v>0.26958173076923037</v>
          </cell>
          <cell r="BJ61">
            <v>1.4105769230763616E-3</v>
          </cell>
          <cell r="BK61">
            <v>2.4296710526315768</v>
          </cell>
          <cell r="BL61" t="e">
            <v>#N/A</v>
          </cell>
          <cell r="BM61">
            <v>2.1453252032520274</v>
          </cell>
          <cell r="BN61">
            <v>3.6461344537815159</v>
          </cell>
          <cell r="BO61">
            <v>1.3137168141592928</v>
          </cell>
          <cell r="BP61">
            <v>4.5720130649623165</v>
          </cell>
          <cell r="BQ61">
            <v>0</v>
          </cell>
          <cell r="BR61">
            <v>4.0329597874686067</v>
          </cell>
          <cell r="BS61">
            <v>13.525154109581376</v>
          </cell>
          <cell r="BT61">
            <v>931.33298345344804</v>
          </cell>
          <cell r="BU61">
            <v>190.69262208309206</v>
          </cell>
        </row>
        <row r="63">
          <cell r="A63" t="str">
            <v>BOCGAS</v>
          </cell>
          <cell r="B63" t="str">
            <v>Industrial Goods</v>
          </cell>
          <cell r="C63" t="str">
            <v>Tools and Machinery</v>
          </cell>
          <cell r="D63" t="str">
            <v>Apapa Oshodi Expressway, P.M.B 1053, Oshodi, Lagos</v>
          </cell>
          <cell r="E63" t="str">
            <v>www.boc-nigeria.com</v>
          </cell>
          <cell r="F63" t="str">
            <v>Ayodeji E. Oseni || Managing Director/CEO</v>
          </cell>
          <cell r="G63" t="str">
            <v>Adeshina Alayaki || Finance Director</v>
          </cell>
          <cell r="H63" t="str">
            <v>Bolaji Adisa || Human Resource Manager</v>
          </cell>
          <cell r="I63" t="str">
            <v>Abiodun Olabode Alabi || Chairman</v>
          </cell>
          <cell r="J63" t="str">
            <v xml:space="preserve">Ben Mabelane || Non-Executive Director </v>
          </cell>
          <cell r="K63" t="str">
            <v xml:space="preserve">Hendrik mentz De Waal || Non-Executive Director  </v>
          </cell>
          <cell r="L63" t="str">
            <v>BOC GAS Holding Limited, Uk.  60%</v>
          </cell>
          <cell r="M63" t="str">
            <v>TY Holdings Limited || 12%</v>
          </cell>
          <cell r="N63" t="str">
            <v>Nigerian Citizens and Other Association || 28%</v>
          </cell>
          <cell r="O63">
            <v>0.8591293484528163</v>
          </cell>
          <cell r="P63">
            <v>5.2844196373642314</v>
          </cell>
          <cell r="Q63">
            <v>0.70974773308314587</v>
          </cell>
          <cell r="R63">
            <v>2869.7130000000002</v>
          </cell>
          <cell r="S63">
            <v>-1260.21</v>
          </cell>
          <cell r="T63">
            <v>433.1940000000003</v>
          </cell>
          <cell r="U63">
            <v>357.60400000000027</v>
          </cell>
          <cell r="V63">
            <v>4491.2559999999994</v>
          </cell>
          <cell r="W63">
            <v>1828.7190000000001</v>
          </cell>
          <cell r="X63">
            <v>2662.5369999999998</v>
          </cell>
          <cell r="Y63">
            <v>2454.415</v>
          </cell>
          <cell r="Z63">
            <v>2212.8960000000002</v>
          </cell>
          <cell r="AA63">
            <v>-936.62300000000005</v>
          </cell>
          <cell r="AB63">
            <v>290.52200000000022</v>
          </cell>
          <cell r="AC63">
            <v>227.20100000000022</v>
          </cell>
          <cell r="AD63">
            <v>3418.5519999999997</v>
          </cell>
          <cell r="AE63">
            <v>1391.4690000000001</v>
          </cell>
          <cell r="AF63">
            <v>2027.0830000000001</v>
          </cell>
          <cell r="AG63">
            <v>1818.961</v>
          </cell>
          <cell r="AH63">
            <v>416.24</v>
          </cell>
          <cell r="AI63">
            <v>1889.7296000000001</v>
          </cell>
          <cell r="AJ63">
            <v>6.7135002861152371E-2</v>
          </cell>
          <cell r="AK63">
            <v>7.7009479438139294E-2</v>
          </cell>
          <cell r="AL63">
            <v>0.10503453726352219</v>
          </cell>
          <cell r="AM63">
            <v>0.1200773945186433</v>
          </cell>
          <cell r="AN63">
            <v>7.0610269742572118E-2</v>
          </cell>
          <cell r="AO63">
            <v>7.070137515230801E-2</v>
          </cell>
          <cell r="AP63">
            <v>7.0547717963514556E-2</v>
          </cell>
          <cell r="AQ63">
            <v>7.7782560965800496E-2</v>
          </cell>
          <cell r="BF63">
            <v>0.8591293484528163</v>
          </cell>
          <cell r="BG63">
            <v>0.56204593503747857</v>
          </cell>
          <cell r="BH63">
            <v>0.18328128003075167</v>
          </cell>
          <cell r="BI63">
            <v>0.29115414184124483</v>
          </cell>
          <cell r="BJ63">
            <v>0.54584134153373109</v>
          </cell>
          <cell r="BK63">
            <v>4.3724590163934662</v>
          </cell>
          <cell r="BL63">
            <v>3.6552263374485645</v>
          </cell>
          <cell r="BM63">
            <v>3.7226422764227625</v>
          </cell>
          <cell r="BN63">
            <v>4.7945652173912956</v>
          </cell>
          <cell r="BO63">
            <v>6.0804867256637269</v>
          </cell>
          <cell r="BP63">
            <v>5.0894071122907327</v>
          </cell>
          <cell r="BQ63">
            <v>6.5034298970685116</v>
          </cell>
          <cell r="BR63">
            <v>20.311088376282413</v>
          </cell>
          <cell r="BS63">
            <v>16.467446374180682</v>
          </cell>
          <cell r="BT63">
            <v>11.139659573198477</v>
          </cell>
          <cell r="BU63">
            <v>11.902206266604164</v>
          </cell>
        </row>
        <row r="64">
          <cell r="A64" t="str">
            <v>BETAGLAS</v>
          </cell>
          <cell r="B64" t="str">
            <v>Industrial Goods</v>
          </cell>
          <cell r="C64" t="str">
            <v>Packaging/Containers</v>
          </cell>
          <cell r="D64" t="str">
            <v>Iddo House,Iddo,Lagos  P.O Box 159, Lagos</v>
          </cell>
          <cell r="E64" t="str">
            <v>https://www.frigoglass.com/beta-glass-investors/</v>
          </cell>
          <cell r="F64" t="str">
            <v>Darren Bennett-Voci || Managing Director</v>
          </cell>
          <cell r="G64" t="str">
            <v>Dhanikonda Shanker || Chief Financial Officer</v>
          </cell>
          <cell r="H64" t="str">
            <v>Bola Adebisi || Secretary</v>
          </cell>
          <cell r="I64" t="str">
            <v>Abimbola Ogunganjo || Chairman</v>
          </cell>
          <cell r="J64" t="str">
            <v>Zulikat Wuraola Abiola || Executive Director</v>
          </cell>
          <cell r="K64" t="str">
            <v>Nikolaos Mamoulis || Executive Director</v>
          </cell>
          <cell r="L64" t="str">
            <v>Frigoglass Industries (Nigeria) Ltd  61.88%</v>
          </cell>
          <cell r="M64" t="str">
            <v>Frigoinvest Holdings Ltd       8.17%</v>
          </cell>
          <cell r="N64" t="str">
            <v>Stannbic IBTC Nominees Nigeria Limited  5.70%</v>
          </cell>
          <cell r="O64">
            <v>10.106216372982376</v>
          </cell>
          <cell r="P64">
            <v>6.5652661244595842</v>
          </cell>
          <cell r="Q64">
            <v>1.1196667880963451</v>
          </cell>
          <cell r="R64">
            <v>26321.013999999999</v>
          </cell>
          <cell r="S64">
            <v>-1326.3500000000001</v>
          </cell>
          <cell r="T64">
            <v>5893.6569999999992</v>
          </cell>
          <cell r="U64">
            <v>5052.8049999999985</v>
          </cell>
          <cell r="V64">
            <v>46079.629000000001</v>
          </cell>
          <cell r="W64">
            <v>16452.056</v>
          </cell>
          <cell r="X64">
            <v>29627.573</v>
          </cell>
          <cell r="Y64">
            <v>26634.797999999999</v>
          </cell>
          <cell r="Z64">
            <v>16632.879000000001</v>
          </cell>
          <cell r="AA64">
            <v>-1744.423</v>
          </cell>
          <cell r="AB64">
            <v>2990.0720000000001</v>
          </cell>
          <cell r="AC64">
            <v>2390.223</v>
          </cell>
          <cell r="AD64">
            <v>26928.387000000002</v>
          </cell>
          <cell r="AE64">
            <v>10975.405999999999</v>
          </cell>
          <cell r="AF64">
            <v>15952.981</v>
          </cell>
          <cell r="AG64">
            <v>12960.206</v>
          </cell>
          <cell r="AH64">
            <v>499.97</v>
          </cell>
          <cell r="AI64">
            <v>33173.0095</v>
          </cell>
          <cell r="AJ64">
            <v>0.12158914388174846</v>
          </cell>
          <cell r="AK64">
            <v>-6.6204913525614195E-2</v>
          </cell>
          <cell r="AL64">
            <v>0.18488391186444297</v>
          </cell>
          <cell r="AM64">
            <v>0.20579514042667779</v>
          </cell>
          <cell r="AN64">
            <v>0.14373301707032815</v>
          </cell>
          <cell r="AO64">
            <v>0.10649612192476665</v>
          </cell>
          <cell r="AP64">
            <v>0.16738351775181326</v>
          </cell>
          <cell r="AQ64">
            <v>0.1973176254369664</v>
          </cell>
          <cell r="BF64">
            <v>10.106216372982376</v>
          </cell>
          <cell r="BG64">
            <v>8.2307778466708026</v>
          </cell>
          <cell r="BH64">
            <v>7.5992419545172671</v>
          </cell>
          <cell r="BI64">
            <v>3.982492949576975</v>
          </cell>
          <cell r="BJ64">
            <v>4.7807328439706378</v>
          </cell>
          <cell r="BK64">
            <v>74.031612903225707</v>
          </cell>
          <cell r="BL64">
            <v>48.763114754098403</v>
          </cell>
          <cell r="BM64">
            <v>40.884105691056789</v>
          </cell>
          <cell r="BN64">
            <v>37.580508474576312</v>
          </cell>
          <cell r="BO64">
            <v>18.712654867256678</v>
          </cell>
          <cell r="BP64">
            <v>7.3253540366639456</v>
          </cell>
          <cell r="BQ64">
            <v>5.9244843758991967</v>
          </cell>
          <cell r="BR64">
            <v>5.3800242097507871</v>
          </cell>
          <cell r="BS64">
            <v>9.4364281243908188</v>
          </cell>
          <cell r="BT64">
            <v>3.9141812517000809</v>
          </cell>
          <cell r="BU64">
            <v>6.3960943996809663</v>
          </cell>
        </row>
        <row r="65">
          <cell r="A65" t="str">
            <v>VITAFOAM</v>
          </cell>
          <cell r="B65" t="str">
            <v>Consumer Goods</v>
          </cell>
          <cell r="C65" t="str">
            <v>Household Durables</v>
          </cell>
          <cell r="D65" t="str">
            <v>162 Oba Akran Avenue, Ikeja, Lagos</v>
          </cell>
          <cell r="E65" t="str">
            <v>www.vitafoam.com.ng</v>
          </cell>
          <cell r="F65" t="str">
            <v>Taiwo Ayodele Adeniyi || Group Managing Director/CEO</v>
          </cell>
          <cell r="G65" t="str">
            <v>Joseph Alegbosogie || Finance Director</v>
          </cell>
          <cell r="H65" t="str">
            <v>Owoade Bamidele Sola || Commercial Director</v>
          </cell>
          <cell r="I65" t="str">
            <v>Bamidele Osuolale Makanjuola || Non-Executive Chairman</v>
          </cell>
          <cell r="J65" t="str">
            <v>Taiwo Ayodele Adeniyi || Group Managing Director/CEO</v>
          </cell>
          <cell r="K65" t="str">
            <v>Adeola Adewakun || Non-Executive Director</v>
          </cell>
          <cell r="L65">
            <v>0</v>
          </cell>
          <cell r="M65">
            <v>0</v>
          </cell>
          <cell r="N65">
            <v>0</v>
          </cell>
          <cell r="O65">
            <v>0.48153839999999865</v>
          </cell>
          <cell r="P65">
            <v>7.6837070522309547</v>
          </cell>
          <cell r="Q65">
            <v>1.1911792468502</v>
          </cell>
          <cell r="R65">
            <v>19534.100999999999</v>
          </cell>
          <cell r="S65">
            <v>-4311.9470000000001</v>
          </cell>
          <cell r="T65">
            <v>2092.0979999999981</v>
          </cell>
          <cell r="U65">
            <v>601.9229999999983</v>
          </cell>
          <cell r="V65">
            <v>16035.957</v>
          </cell>
          <cell r="W65">
            <v>12153.249999999998</v>
          </cell>
          <cell r="X65">
            <v>3882.7070000000003</v>
          </cell>
          <cell r="Y65">
            <v>2851.0810000000001</v>
          </cell>
          <cell r="Z65">
            <v>16712.921999999999</v>
          </cell>
          <cell r="AA65">
            <v>-4141.8620000000001</v>
          </cell>
          <cell r="AB65">
            <v>1510.5029999999992</v>
          </cell>
          <cell r="AC65">
            <v>435.59499999999917</v>
          </cell>
          <cell r="AD65">
            <v>11913.501</v>
          </cell>
          <cell r="AE65">
            <v>8884.43</v>
          </cell>
          <cell r="AF65">
            <v>3029.0679999999998</v>
          </cell>
          <cell r="AG65">
            <v>2807.2739999999999</v>
          </cell>
          <cell r="AH65">
            <v>1250</v>
          </cell>
          <cell r="AI65">
            <v>4800</v>
          </cell>
          <cell r="AJ65">
            <v>3.9765158690773017E-2</v>
          </cell>
          <cell r="AK65">
            <v>1.0111806536660772E-2</v>
          </cell>
          <cell r="AL65">
            <v>8.4838546198122478E-2</v>
          </cell>
          <cell r="AM65">
            <v>8.4212757369247937E-2</v>
          </cell>
          <cell r="AN65">
            <v>7.7119452865729299E-2</v>
          </cell>
          <cell r="AO65">
            <v>8.1473084937308426E-2</v>
          </cell>
          <cell r="AP65">
            <v>6.4036188760292045E-2</v>
          </cell>
          <cell r="AQ65">
            <v>3.8785810239774232E-3</v>
          </cell>
          <cell r="BF65">
            <v>0.48153839999999865</v>
          </cell>
          <cell r="BG65">
            <v>-0.10215200000000052</v>
          </cell>
          <cell r="BH65">
            <v>-2.5660000000000936E-2</v>
          </cell>
          <cell r="BI65">
            <v>0.19920480000000099</v>
          </cell>
          <cell r="BJ65">
            <v>0.34847599999999934</v>
          </cell>
          <cell r="BK65">
            <v>3.2708467741935512</v>
          </cell>
          <cell r="BL65">
            <v>2.5064754098360664</v>
          </cell>
          <cell r="BM65">
            <v>3.7889837398373984</v>
          </cell>
          <cell r="BN65">
            <v>4.9313865546218549</v>
          </cell>
          <cell r="BO65">
            <v>4.3247787610619435</v>
          </cell>
          <cell r="BP65">
            <v>6.792494169091313</v>
          </cell>
          <cell r="BQ65">
            <v>-24.536723802138514</v>
          </cell>
          <cell r="BR65">
            <v>-147.66109664213798</v>
          </cell>
          <cell r="BS65">
            <v>24.755360084806341</v>
          </cell>
          <cell r="BT65">
            <v>12.410549825703784</v>
          </cell>
          <cell r="BU65">
            <v>-25.647883272935012</v>
          </cell>
        </row>
        <row r="66">
          <cell r="D66" t="str">
            <v>Head Quarters</v>
          </cell>
          <cell r="E66" t="str">
            <v>Website</v>
          </cell>
          <cell r="F66" t="str">
            <v>Management Team 1</v>
          </cell>
          <cell r="G66" t="str">
            <v>Management Team 2</v>
          </cell>
          <cell r="H66" t="str">
            <v>Management Team 3</v>
          </cell>
          <cell r="I66" t="str">
            <v>Board 1</v>
          </cell>
          <cell r="J66" t="str">
            <v>Board 2</v>
          </cell>
          <cell r="K66" t="str">
            <v>Board 3</v>
          </cell>
          <cell r="L66" t="str">
            <v>Ownership Summary 1</v>
          </cell>
          <cell r="M66" t="str">
            <v>Ownership Summary 2</v>
          </cell>
          <cell r="N66" t="str">
            <v>Ownership Summary 3</v>
          </cell>
          <cell r="O66" t="str">
            <v>EPS</v>
          </cell>
          <cell r="P66" t="str">
            <v>Trailing PE</v>
          </cell>
          <cell r="Q66" t="str">
            <v>PB</v>
          </cell>
          <cell r="R66" t="str">
            <v>Net premium income</v>
          </cell>
          <cell r="S66" t="str">
            <v>Total underwriting expenses</v>
          </cell>
          <cell r="T66" t="str">
            <v>Underwriting profit</v>
          </cell>
          <cell r="U66" t="str">
            <v>PAT</v>
          </cell>
          <cell r="V66" t="str">
            <v>Total Assets</v>
          </cell>
          <cell r="W66" t="str">
            <v>Total liabilities</v>
          </cell>
          <cell r="X66" t="str">
            <v>Total equity</v>
          </cell>
          <cell r="Y66" t="str">
            <v>Retained earnings</v>
          </cell>
          <cell r="Z66" t="str">
            <v>Net premium income</v>
          </cell>
          <cell r="AA66" t="str">
            <v>Total underwriting expenses</v>
          </cell>
          <cell r="AB66" t="str">
            <v>Underwriting profit</v>
          </cell>
          <cell r="AC66" t="str">
            <v>PAT</v>
          </cell>
          <cell r="AD66" t="str">
            <v>Total Assets</v>
          </cell>
          <cell r="AE66" t="str">
            <v>Total liabilities</v>
          </cell>
          <cell r="AF66" t="str">
            <v>Total equity</v>
          </cell>
          <cell r="AG66" t="str">
            <v>Retained earnings</v>
          </cell>
          <cell r="AH66" t="str">
            <v>shares outstanding</v>
          </cell>
          <cell r="BF66" t="str">
            <v>EPS</v>
          </cell>
          <cell r="BG66" t="str">
            <v>EPS</v>
          </cell>
          <cell r="BH66" t="str">
            <v>EPS</v>
          </cell>
          <cell r="BI66" t="str">
            <v>EPS</v>
          </cell>
          <cell r="BJ66" t="str">
            <v>EPS</v>
          </cell>
        </row>
        <row r="67">
          <cell r="A67" t="str">
            <v>AIICO</v>
          </cell>
          <cell r="B67" t="str">
            <v>Financial Services</v>
          </cell>
          <cell r="C67" t="str">
            <v>Insurance Carriers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0.45477460317460272</v>
          </cell>
          <cell r="P67">
            <v>1.3633127172714214</v>
          </cell>
          <cell r="Q67">
            <v>0.25751177909917267</v>
          </cell>
          <cell r="R67">
            <v>31865.701000000001</v>
          </cell>
          <cell r="S67">
            <v>-31575.741000000002</v>
          </cell>
          <cell r="T67">
            <v>3213.8799999999974</v>
          </cell>
          <cell r="U67">
            <v>3151.587999999997</v>
          </cell>
          <cell r="V67">
            <v>126568.16999999998</v>
          </cell>
          <cell r="W67">
            <v>109883.10500000001</v>
          </cell>
          <cell r="X67">
            <v>16685.061999999998</v>
          </cell>
          <cell r="Y67">
            <v>2218.828</v>
          </cell>
          <cell r="Z67">
            <v>16221.685999999998</v>
          </cell>
          <cell r="AA67">
            <v>12832.163</v>
          </cell>
          <cell r="AB67">
            <v>5222.9729999999981</v>
          </cell>
          <cell r="AC67">
            <v>2232.8709999999983</v>
          </cell>
          <cell r="AD67">
            <v>80126.161000000007</v>
          </cell>
          <cell r="AE67">
            <v>70411.981000000014</v>
          </cell>
          <cell r="AF67">
            <v>9714.1779999999999</v>
          </cell>
          <cell r="AG67">
            <v>898.08900000000006</v>
          </cell>
          <cell r="AH67">
            <v>6930</v>
          </cell>
          <cell r="AI67">
            <v>4573.8</v>
          </cell>
          <cell r="AJ67">
            <v>0.18387778574846969</v>
          </cell>
          <cell r="AK67" t="e">
            <v>#NUM!</v>
          </cell>
          <cell r="AL67">
            <v>-0.11431769286881566</v>
          </cell>
          <cell r="AM67">
            <v>8.9974784900712645E-2</v>
          </cell>
          <cell r="AN67">
            <v>0.12108241753202575</v>
          </cell>
          <cell r="AO67">
            <v>0.11768929135265882</v>
          </cell>
          <cell r="AP67">
            <v>0.14480216460261919</v>
          </cell>
          <cell r="AQ67">
            <v>0.25372147558018954</v>
          </cell>
          <cell r="BF67">
            <v>0.45477460317460272</v>
          </cell>
          <cell r="BG67">
            <v>0.18518412698412687</v>
          </cell>
          <cell r="BH67">
            <v>1.4774041847041839</v>
          </cell>
          <cell r="BI67">
            <v>0.172526118326118</v>
          </cell>
          <cell r="BJ67">
            <v>0.32220360750360727</v>
          </cell>
          <cell r="BK67">
            <v>0.69012096774193543</v>
          </cell>
          <cell r="BL67">
            <v>0.56172131147541005</v>
          </cell>
          <cell r="BM67">
            <v>0.72215447154471568</v>
          </cell>
          <cell r="BN67">
            <v>0.89600840336134469</v>
          </cell>
          <cell r="BO67">
            <v>0.81845132743362958</v>
          </cell>
          <cell r="BP67">
            <v>1.5175011157713563</v>
          </cell>
          <cell r="BQ67">
            <v>3.0333124151810171</v>
          </cell>
          <cell r="BR67">
            <v>0.48879953029868428</v>
          </cell>
          <cell r="BS67">
            <v>5.1934652680683522</v>
          </cell>
          <cell r="BT67">
            <v>2.5401681060460084</v>
          </cell>
          <cell r="BU67">
            <v>2.5546492870730839</v>
          </cell>
        </row>
        <row r="68">
          <cell r="A68" t="str">
            <v>LASACO</v>
          </cell>
          <cell r="B68" t="str">
            <v>Financial Services</v>
          </cell>
          <cell r="C68" t="str">
            <v>Insurance Carriers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9.864043715846979E-2</v>
          </cell>
          <cell r="P68">
            <v>3.446862258464817</v>
          </cell>
          <cell r="Q68">
            <v>0.29790871386579054</v>
          </cell>
          <cell r="R68">
            <v>4685.0119999999988</v>
          </cell>
          <cell r="S68">
            <v>2902.8226666666669</v>
          </cell>
          <cell r="T68">
            <v>2032.9199999999994</v>
          </cell>
          <cell r="U68">
            <v>722.04799999999886</v>
          </cell>
          <cell r="V68">
            <v>17182.297999999999</v>
          </cell>
          <cell r="W68">
            <v>8828.0610000000015</v>
          </cell>
          <cell r="X68">
            <v>8354.2369999999992</v>
          </cell>
          <cell r="Y68">
            <v>1183.8800000000001</v>
          </cell>
          <cell r="Z68">
            <v>2346.9979999999996</v>
          </cell>
          <cell r="AA68">
            <v>1741.7160000000001</v>
          </cell>
          <cell r="AB68">
            <v>1195.8229999999996</v>
          </cell>
          <cell r="AC68">
            <v>445.74499999999978</v>
          </cell>
          <cell r="AD68">
            <v>14239.857</v>
          </cell>
          <cell r="AE68">
            <v>7822.2509999999993</v>
          </cell>
          <cell r="AF68">
            <v>6418.0940000000001</v>
          </cell>
          <cell r="AG68">
            <v>941.26</v>
          </cell>
          <cell r="AH68">
            <v>7320</v>
          </cell>
          <cell r="AI68" t="e">
            <v>#N/A</v>
          </cell>
          <cell r="AJ68">
            <v>0.18863769007382314</v>
          </cell>
          <cell r="AK68">
            <v>0.1362157132547257</v>
          </cell>
          <cell r="AL68">
            <v>0.14186128025243394</v>
          </cell>
          <cell r="AM68">
            <v>0.12815792167528794</v>
          </cell>
          <cell r="AN68">
            <v>4.8078723582292149E-2</v>
          </cell>
          <cell r="AO68">
            <v>3.070265435539965E-2</v>
          </cell>
          <cell r="AP68">
            <v>6.8132622935534126E-2</v>
          </cell>
          <cell r="AQ68">
            <v>5.9008680989907747E-2</v>
          </cell>
          <cell r="BF68">
            <v>9.864043715846979E-2</v>
          </cell>
          <cell r="BG68">
            <v>9.0420491803278588E-2</v>
          </cell>
          <cell r="BH68">
            <v>0.12902486338797811</v>
          </cell>
          <cell r="BI68">
            <v>3.8704918032786827E-2</v>
          </cell>
          <cell r="BJ68">
            <v>6.0894125683060081E-2</v>
          </cell>
          <cell r="BK68">
            <v>0.3500809716599188</v>
          </cell>
          <cell r="BL68">
            <v>0.50008230452674907</v>
          </cell>
          <cell r="BM68">
            <v>0.5</v>
          </cell>
          <cell r="BN68">
            <v>0.5</v>
          </cell>
          <cell r="BO68">
            <v>0.49778761061946902</v>
          </cell>
          <cell r="BP68">
            <v>3.549061437121368</v>
          </cell>
          <cell r="BQ68">
            <v>5.5306302205781233</v>
          </cell>
          <cell r="BR68">
            <v>3.8752220841071434</v>
          </cell>
          <cell r="BS68">
            <v>12.918254976704805</v>
          </cell>
          <cell r="BT68">
            <v>8.174640903957453</v>
          </cell>
          <cell r="BU68">
            <v>6.809561924493778</v>
          </cell>
        </row>
        <row r="69">
          <cell r="A69" t="str">
            <v>LAWUNION</v>
          </cell>
          <cell r="B69" t="str">
            <v>Financial Services</v>
          </cell>
          <cell r="C69" t="str">
            <v>Insurance Carriers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6.1300930232557914E-2</v>
          </cell>
          <cell r="P69">
            <v>7.6670940916713102</v>
          </cell>
          <cell r="Q69">
            <v>0.31398857149959447</v>
          </cell>
          <cell r="R69">
            <v>2925.4519999999993</v>
          </cell>
          <cell r="S69">
            <v>-2521.4950000000003</v>
          </cell>
          <cell r="T69">
            <v>638.15599999999904</v>
          </cell>
          <cell r="U69">
            <v>263.59399999999903</v>
          </cell>
          <cell r="V69">
            <v>12847.362000000001</v>
          </cell>
          <cell r="W69">
            <v>6410.8239999999996</v>
          </cell>
          <cell r="X69">
            <v>6436.54</v>
          </cell>
          <cell r="Y69">
            <v>792.49</v>
          </cell>
          <cell r="Z69">
            <v>2512.4470000000001</v>
          </cell>
          <cell r="AA69">
            <v>1680.1970000000001</v>
          </cell>
          <cell r="AB69">
            <v>1034.8470000000002</v>
          </cell>
          <cell r="AC69">
            <v>125.43500000000014</v>
          </cell>
          <cell r="AD69">
            <v>8580.8759999999984</v>
          </cell>
          <cell r="AE69">
            <v>3541.1459999999997</v>
          </cell>
          <cell r="AF69">
            <v>5039.7299999999996</v>
          </cell>
          <cell r="AG69">
            <v>-24.388000000000002</v>
          </cell>
          <cell r="AH69">
            <v>4300</v>
          </cell>
          <cell r="AI69" t="e">
            <v>#N/A</v>
          </cell>
          <cell r="AJ69">
            <v>3.8781046435526267E-2</v>
          </cell>
          <cell r="AK69" t="e">
            <v>#NUM!</v>
          </cell>
          <cell r="AL69">
            <v>-0.11383890781347461</v>
          </cell>
          <cell r="AM69">
            <v>0.20400751206500334</v>
          </cell>
          <cell r="AN69">
            <v>0.10616670884035528</v>
          </cell>
          <cell r="AO69">
            <v>0.1599586431903619</v>
          </cell>
          <cell r="AP69">
            <v>6.3068624710701959E-2</v>
          </cell>
          <cell r="AQ69" t="e">
            <v>#NUM!</v>
          </cell>
          <cell r="BF69">
            <v>6.1300930232557914E-2</v>
          </cell>
          <cell r="BG69">
            <v>0.21179232558139521</v>
          </cell>
          <cell r="BH69">
            <v>0.13066302325581394</v>
          </cell>
          <cell r="BI69">
            <v>6.5329999999999847E-2</v>
          </cell>
          <cell r="BJ69">
            <v>2.9170930232558172E-2</v>
          </cell>
          <cell r="BK69">
            <v>0.74616935483870961</v>
          </cell>
          <cell r="BL69">
            <v>0.83766393442622988</v>
          </cell>
          <cell r="BM69">
            <v>0.62085714285714144</v>
          </cell>
          <cell r="BN69">
            <v>0.51636752136752151</v>
          </cell>
          <cell r="BO69">
            <v>0.5</v>
          </cell>
          <cell r="BP69">
            <v>12.172235429510774</v>
          </cell>
          <cell r="BQ69">
            <v>3.9551193940891975</v>
          </cell>
          <cell r="BR69">
            <v>4.7515902157079166</v>
          </cell>
          <cell r="BS69">
            <v>7.9039877754098073</v>
          </cell>
          <cell r="BT69">
            <v>17.140351576513712</v>
          </cell>
          <cell r="BU69">
            <v>9.1846568782462814</v>
          </cell>
        </row>
        <row r="70">
          <cell r="A70" t="str">
            <v>LINKASSURE</v>
          </cell>
          <cell r="B70" t="str">
            <v>Financial Services</v>
          </cell>
          <cell r="C70" t="str">
            <v>Insurance Carriers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-3.626474999999995E-2</v>
          </cell>
          <cell r="P70">
            <v>-17.647991506904113</v>
          </cell>
          <cell r="Q70">
            <v>0.26357626244535554</v>
          </cell>
          <cell r="R70">
            <v>3477.8360000000002</v>
          </cell>
          <cell r="S70">
            <v>-4473.3270000000002</v>
          </cell>
          <cell r="T70">
            <v>-772.47999999999979</v>
          </cell>
          <cell r="U70">
            <v>-290.1179999999996</v>
          </cell>
          <cell r="V70">
            <v>24996.417999999998</v>
          </cell>
          <cell r="W70">
            <v>5571.2979999999989</v>
          </cell>
          <cell r="X70">
            <v>19425.118000000002</v>
          </cell>
          <cell r="Y70">
            <v>2734.002</v>
          </cell>
          <cell r="Z70">
            <v>1950.8540000000003</v>
          </cell>
          <cell r="AA70">
            <v>-1772.3420000000001</v>
          </cell>
          <cell r="AB70">
            <v>402.49800000000027</v>
          </cell>
          <cell r="AC70">
            <v>324.99700000000047</v>
          </cell>
          <cell r="AD70">
            <v>19492.236000000001</v>
          </cell>
          <cell r="AE70">
            <v>3182.8419999999996</v>
          </cell>
          <cell r="AF70">
            <v>16309.394</v>
          </cell>
          <cell r="AG70">
            <v>-650.48199999999997</v>
          </cell>
          <cell r="AH70">
            <v>8000</v>
          </cell>
          <cell r="AI70">
            <v>5120</v>
          </cell>
          <cell r="AJ70">
            <v>0.15550301381732501</v>
          </cell>
          <cell r="AK70">
            <v>0.26043594323073749</v>
          </cell>
          <cell r="AL70" t="e">
            <v>#NUM!</v>
          </cell>
          <cell r="AM70" t="e">
            <v>#NUM!</v>
          </cell>
          <cell r="AN70">
            <v>6.4152891420971914E-2</v>
          </cell>
          <cell r="AO70">
            <v>0.15023168595910574</v>
          </cell>
          <cell r="AP70">
            <v>4.467562184767182E-2</v>
          </cell>
          <cell r="AQ70" t="e">
            <v>#NUM!</v>
          </cell>
          <cell r="BF70">
            <v>-3.626474999999995E-2</v>
          </cell>
          <cell r="BG70">
            <v>0.36140824999999976</v>
          </cell>
          <cell r="BH70">
            <v>6.8070749999999999E-2</v>
          </cell>
          <cell r="BI70">
            <v>6.4030874999999945E-2</v>
          </cell>
          <cell r="BJ70">
            <v>4.062462500000006E-2</v>
          </cell>
          <cell r="BK70">
            <v>0.75717741935483851</v>
          </cell>
          <cell r="BL70">
            <v>0.60600823045267482</v>
          </cell>
          <cell r="BM70">
            <v>0.5</v>
          </cell>
          <cell r="BN70">
            <v>0.50029914529914521</v>
          </cell>
          <cell r="BO70">
            <v>0.5</v>
          </cell>
          <cell r="BP70">
            <v>-20.879157290615254</v>
          </cell>
          <cell r="BQ70">
            <v>1.6767968923030263</v>
          </cell>
          <cell r="BR70">
            <v>7.3452988251194533</v>
          </cell>
          <cell r="BS70">
            <v>7.8134047879112325</v>
          </cell>
          <cell r="BT70">
            <v>12.307805918208457</v>
          </cell>
          <cell r="BU70">
            <v>1.6528298265853834</v>
          </cell>
        </row>
        <row r="71">
          <cell r="A71" t="str">
            <v>MANSARD</v>
          </cell>
          <cell r="B71" t="str">
            <v>Financial Services</v>
          </cell>
          <cell r="C71" t="str">
            <v>Insurance Carriers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0.23640780952380955</v>
          </cell>
          <cell r="P71">
            <v>6.9794648633797438</v>
          </cell>
          <cell r="Q71">
            <v>0.67881073769272049</v>
          </cell>
          <cell r="R71">
            <v>19700.280999999999</v>
          </cell>
          <cell r="S71">
            <v>-15543.880999999999</v>
          </cell>
          <cell r="T71">
            <v>5938.3549999999996</v>
          </cell>
          <cell r="U71">
            <v>2482.2820000000002</v>
          </cell>
          <cell r="V71">
            <v>73770.107000000004</v>
          </cell>
          <cell r="W71">
            <v>48247.529000000002</v>
          </cell>
          <cell r="X71">
            <v>25522.578000000001</v>
          </cell>
          <cell r="Y71">
            <v>5262.3789999999999</v>
          </cell>
          <cell r="Z71">
            <v>9904.9339999999993</v>
          </cell>
          <cell r="AA71">
            <v>-7904.0749999999998</v>
          </cell>
          <cell r="AB71">
            <v>2985.703</v>
          </cell>
          <cell r="AC71">
            <v>1662.181</v>
          </cell>
          <cell r="AD71">
            <v>51207.025999999998</v>
          </cell>
          <cell r="AE71">
            <v>31588.132000000001</v>
          </cell>
          <cell r="AF71">
            <v>19618.894</v>
          </cell>
          <cell r="AG71">
            <v>1820.069</v>
          </cell>
          <cell r="AH71">
            <v>10500</v>
          </cell>
          <cell r="AI71">
            <v>21000</v>
          </cell>
          <cell r="AJ71">
            <v>0.18755903656577022</v>
          </cell>
          <cell r="AK71">
            <v>0.18420557837364759</v>
          </cell>
          <cell r="AL71">
            <v>0.18755815961760636</v>
          </cell>
          <cell r="AM71">
            <v>0.10546042869442007</v>
          </cell>
          <cell r="AN71">
            <v>9.5563904006285894E-2</v>
          </cell>
          <cell r="AO71">
            <v>0.11170045373487558</v>
          </cell>
          <cell r="AP71">
            <v>6.7978487634955398E-2</v>
          </cell>
          <cell r="AQ71">
            <v>0.30398791829848992</v>
          </cell>
          <cell r="BF71">
            <v>0.23640780952380955</v>
          </cell>
          <cell r="BG71">
            <v>0.25477228571428573</v>
          </cell>
          <cell r="BH71">
            <v>0.25095200000000001</v>
          </cell>
          <cell r="BI71">
            <v>0.15830295238095238</v>
          </cell>
          <cell r="BJ71" t="e">
            <v>#DIV/0!</v>
          </cell>
          <cell r="BK71">
            <v>2.3653225806451603</v>
          </cell>
          <cell r="BL71">
            <v>1.894918032786884</v>
          </cell>
          <cell r="BM71">
            <v>2.0677642276422765</v>
          </cell>
          <cell r="BN71">
            <v>2.8037394957983235</v>
          </cell>
          <cell r="BO71">
            <v>2.5473893805309742</v>
          </cell>
          <cell r="BP71">
            <v>10.005264146770665</v>
          </cell>
          <cell r="BQ71">
            <v>7.4376929479368057</v>
          </cell>
          <cell r="BR71">
            <v>8.2396802083357628</v>
          </cell>
          <cell r="BS71">
            <v>17.711226819391147</v>
          </cell>
          <cell r="BT71">
            <v>0</v>
          </cell>
          <cell r="BU71">
            <v>8.6787728244868756</v>
          </cell>
        </row>
        <row r="72">
          <cell r="A72" t="str">
            <v>MBENEFIT</v>
          </cell>
          <cell r="B72" t="str">
            <v>Financial Services</v>
          </cell>
          <cell r="C72" t="str">
            <v>Insurance Carriers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7.9531005669949431E-2</v>
          </cell>
          <cell r="P72">
            <v>2.5147424996735515</v>
          </cell>
          <cell r="Q72">
            <v>0.25962938544422831</v>
          </cell>
          <cell r="R72">
            <v>13247.396000000001</v>
          </cell>
          <cell r="S72">
            <v>-9854.8173333333325</v>
          </cell>
          <cell r="T72">
            <v>3864.8666666666686</v>
          </cell>
          <cell r="U72">
            <v>888.36133333333521</v>
          </cell>
          <cell r="V72">
            <v>58918.975000000013</v>
          </cell>
          <cell r="W72">
            <v>50314.403000000006</v>
          </cell>
          <cell r="X72">
            <v>8604.5730000000003</v>
          </cell>
          <cell r="Y72">
            <v>-793.69500000000005</v>
          </cell>
          <cell r="Z72">
            <v>9342.4249999999993</v>
          </cell>
          <cell r="AA72">
            <v>-4952.3420000000006</v>
          </cell>
          <cell r="AB72">
            <v>5247.0999999999985</v>
          </cell>
          <cell r="AC72">
            <v>4221.9380000000001</v>
          </cell>
          <cell r="AD72">
            <v>44046.683000000005</v>
          </cell>
          <cell r="AE72">
            <v>37582.085999999996</v>
          </cell>
          <cell r="AF72">
            <v>6464.5969999999998</v>
          </cell>
          <cell r="AG72">
            <v>-893.90899999999999</v>
          </cell>
          <cell r="AH72">
            <v>11170</v>
          </cell>
          <cell r="AI72">
            <v>2234</v>
          </cell>
          <cell r="AJ72">
            <v>9.123358707248852E-2</v>
          </cell>
          <cell r="AK72">
            <v>0.18770746881788258</v>
          </cell>
          <cell r="AL72">
            <v>-7.3588806834752885E-2</v>
          </cell>
          <cell r="AM72">
            <v>-0.32271813194811194</v>
          </cell>
          <cell r="AN72">
            <v>7.5438286170903091E-2</v>
          </cell>
          <cell r="AO72">
            <v>7.5667037708602392E-2</v>
          </cell>
          <cell r="AP72">
            <v>7.4105565196346035E-2</v>
          </cell>
          <cell r="AQ72">
            <v>-2.9288703597460275E-2</v>
          </cell>
          <cell r="BF72">
            <v>7.9531005669949431E-2</v>
          </cell>
          <cell r="BG72">
            <v>9.1540555058191628E-2</v>
          </cell>
          <cell r="BH72">
            <v>-9.5262846911369603E-2</v>
          </cell>
          <cell r="BI72">
            <v>7.9836347358997306E-2</v>
          </cell>
          <cell r="BJ72">
            <v>0.37797117278424353</v>
          </cell>
          <cell r="BK72">
            <v>0.33608333333333384</v>
          </cell>
          <cell r="BL72">
            <v>0.5</v>
          </cell>
          <cell r="BM72">
            <v>0.5</v>
          </cell>
          <cell r="BN72">
            <v>0.50025210084033611</v>
          </cell>
          <cell r="BO72">
            <v>0.51292035398230251</v>
          </cell>
          <cell r="BP72">
            <v>4.225815208826436</v>
          </cell>
          <cell r="BQ72">
            <v>5.4620599545431405</v>
          </cell>
          <cell r="BR72">
            <v>-5.2486359185253901</v>
          </cell>
          <cell r="BS72">
            <v>6.2659692907901965</v>
          </cell>
          <cell r="BT72">
            <v>1.3570356442899727</v>
          </cell>
          <cell r="BU72">
            <v>2.412448835984871</v>
          </cell>
        </row>
        <row r="73">
          <cell r="A73" t="str">
            <v>NEM</v>
          </cell>
          <cell r="B73" t="str">
            <v>Financial Services</v>
          </cell>
          <cell r="C73" t="str">
            <v>Insurance Carriers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0.38573939393939388</v>
          </cell>
          <cell r="P73">
            <v>5.3922415824783583</v>
          </cell>
          <cell r="Q73">
            <v>0.82719188450526138</v>
          </cell>
          <cell r="R73">
            <v>10693.794</v>
          </cell>
          <cell r="S73">
            <v>-6814.1229999999996</v>
          </cell>
          <cell r="T73">
            <v>4623.2409999999991</v>
          </cell>
          <cell r="U73">
            <v>2036.7039999999997</v>
          </cell>
          <cell r="V73">
            <v>24629.685000000001</v>
          </cell>
          <cell r="W73">
            <v>11352.957999999999</v>
          </cell>
          <cell r="X73">
            <v>13276.726000000001</v>
          </cell>
          <cell r="Y73">
            <v>5397.7839999999997</v>
          </cell>
          <cell r="Z73">
            <v>8545.5339999999997</v>
          </cell>
          <cell r="AA73">
            <v>-5229.6660000000002</v>
          </cell>
          <cell r="AB73">
            <v>3381.2659999999987</v>
          </cell>
          <cell r="AC73">
            <v>1525.3209999999988</v>
          </cell>
          <cell r="AD73">
            <v>12484.311</v>
          </cell>
          <cell r="AE73">
            <v>6284.9480000000003</v>
          </cell>
          <cell r="AF73">
            <v>6199.3620000000001</v>
          </cell>
          <cell r="AG73">
            <v>628.26199999999994</v>
          </cell>
          <cell r="AH73">
            <v>5280</v>
          </cell>
          <cell r="AI73">
            <v>11985.6</v>
          </cell>
          <cell r="AJ73">
            <v>5.7665045838759088E-2</v>
          </cell>
          <cell r="AK73">
            <v>6.8400306477970574E-2</v>
          </cell>
          <cell r="AL73">
            <v>8.1351280474036392E-2</v>
          </cell>
          <cell r="AM73">
            <v>7.4958422201884867E-2</v>
          </cell>
          <cell r="AN73">
            <v>0.18515067890299775</v>
          </cell>
          <cell r="AO73">
            <v>0.15931601572288168</v>
          </cell>
          <cell r="AP73">
            <v>0.20972317022405385</v>
          </cell>
          <cell r="AQ73">
            <v>0.71205880399881516</v>
          </cell>
          <cell r="BF73">
            <v>0.38573939393939388</v>
          </cell>
          <cell r="BG73">
            <v>0.52564242424242424</v>
          </cell>
          <cell r="BH73">
            <v>-9.5262846911369603E-2</v>
          </cell>
          <cell r="BI73">
            <v>0.1351708333333333</v>
          </cell>
          <cell r="BJ73">
            <v>0.28888655303030281</v>
          </cell>
          <cell r="BK73">
            <v>2.6289516129032258</v>
          </cell>
          <cell r="BL73">
            <v>1.0636213991769548</v>
          </cell>
          <cell r="BM73">
            <v>0.80682926829268364</v>
          </cell>
          <cell r="BN73">
            <v>0.67084033613445426</v>
          </cell>
          <cell r="BO73">
            <v>0.7762389380530974</v>
          </cell>
          <cell r="BP73">
            <v>6.8153568295290006</v>
          </cell>
          <cell r="BQ73">
            <v>2.0234694730165401</v>
          </cell>
          <cell r="BR73">
            <v>-8.4695061553570756</v>
          </cell>
          <cell r="BS73">
            <v>4.9629074526762142</v>
          </cell>
          <cell r="BT73">
            <v>2.6870026656161934</v>
          </cell>
          <cell r="BU73">
            <v>1.6038460530961747</v>
          </cell>
        </row>
        <row r="74">
          <cell r="A74" t="str">
            <v>CORNERST</v>
          </cell>
          <cell r="B74" t="str">
            <v>Financial Services</v>
          </cell>
          <cell r="C74" t="str">
            <v>Insurance Carriers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0.15118868522290105</v>
          </cell>
          <cell r="P74">
            <v>1.455135347434557</v>
          </cell>
          <cell r="Q74">
            <v>0.40558212975549301</v>
          </cell>
          <cell r="R74">
            <v>5821.2959999999985</v>
          </cell>
          <cell r="S74">
            <v>-4326.2786666666661</v>
          </cell>
          <cell r="T74">
            <v>2227.0093333333325</v>
          </cell>
          <cell r="U74">
            <v>2227.0093333333325</v>
          </cell>
          <cell r="V74">
            <v>26844.746999999999</v>
          </cell>
          <cell r="W74">
            <v>18854.794000000002</v>
          </cell>
          <cell r="X74">
            <v>7989.9970000000003</v>
          </cell>
          <cell r="Y74">
            <v>-3751.2159999999999</v>
          </cell>
          <cell r="Z74">
            <v>3348.7129999999997</v>
          </cell>
          <cell r="AA74">
            <v>-2096.7240000000002</v>
          </cell>
          <cell r="AB74">
            <v>1867.36</v>
          </cell>
          <cell r="AC74">
            <v>946.48200000000008</v>
          </cell>
          <cell r="AD74">
            <v>14531.898999999999</v>
          </cell>
          <cell r="AE74">
            <v>6775.4859999999999</v>
          </cell>
          <cell r="AF74">
            <v>7756.4129999999996</v>
          </cell>
          <cell r="AG74">
            <v>1348.77</v>
          </cell>
          <cell r="AH74">
            <v>14730</v>
          </cell>
          <cell r="AI74">
            <v>3093.2999999999997</v>
          </cell>
          <cell r="AJ74">
            <v>0.14824731526668122</v>
          </cell>
          <cell r="AK74">
            <v>0.19851453667361252</v>
          </cell>
          <cell r="AL74">
            <v>4.5017339020752001E-2</v>
          </cell>
          <cell r="AM74">
            <v>0.23851827587832752</v>
          </cell>
          <cell r="AN74">
            <v>0.16582734086130535</v>
          </cell>
          <cell r="AO74">
            <v>0.29157709595301795</v>
          </cell>
          <cell r="AP74">
            <v>7.4451783523192816E-3</v>
          </cell>
          <cell r="AQ74" t="e">
            <v>#NUM!</v>
          </cell>
          <cell r="BF74">
            <v>0.15118868522290105</v>
          </cell>
          <cell r="BG74">
            <v>-0.22824711473183965</v>
          </cell>
          <cell r="BH74">
            <v>-0.11780678886625948</v>
          </cell>
          <cell r="BI74">
            <v>0.11070977596741338</v>
          </cell>
          <cell r="BJ74">
            <v>6.4255397148676174E-2</v>
          </cell>
          <cell r="BK74">
            <v>0.31403292181069992</v>
          </cell>
          <cell r="BL74">
            <v>0.5000829875518672</v>
          </cell>
          <cell r="BM74">
            <v>0.5</v>
          </cell>
          <cell r="BN74">
            <v>0.5</v>
          </cell>
          <cell r="BO74">
            <v>0.50615044247787599</v>
          </cell>
          <cell r="BP74">
            <v>2.0770927490222815</v>
          </cell>
          <cell r="BQ74">
            <v>-2.1909717813493459</v>
          </cell>
          <cell r="BR74">
            <v>-4.2442375758805087</v>
          </cell>
          <cell r="BS74">
            <v>4.5163129961275628</v>
          </cell>
          <cell r="BT74">
            <v>7.877166198299717</v>
          </cell>
          <cell r="BU74">
            <v>1.6070725172439413</v>
          </cell>
        </row>
        <row r="75">
          <cell r="A75" t="str">
            <v>PRESTIGE</v>
          </cell>
          <cell r="B75" t="str">
            <v>Financial Services</v>
          </cell>
          <cell r="C75" t="str">
            <v>Insurance Carriers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7.8772304832713733E-2</v>
          </cell>
          <cell r="P75">
            <v>6.0935121933953935</v>
          </cell>
          <cell r="Q75">
            <v>0.31132176123921107</v>
          </cell>
          <cell r="R75">
            <v>2281.491</v>
          </cell>
          <cell r="S75">
            <v>-2469.2659999999996</v>
          </cell>
          <cell r="T75">
            <v>450.67399999999998</v>
          </cell>
          <cell r="U75">
            <v>423.79499999999985</v>
          </cell>
          <cell r="V75">
            <v>12418.84</v>
          </cell>
          <cell r="W75">
            <v>4123.8850000000002</v>
          </cell>
          <cell r="X75">
            <v>8294.9549999999999</v>
          </cell>
          <cell r="Y75">
            <v>778.601</v>
          </cell>
          <cell r="Z75">
            <v>1328.06</v>
          </cell>
          <cell r="AA75">
            <v>-2344.4059999999999</v>
          </cell>
          <cell r="AB75">
            <v>-693.98800000000006</v>
          </cell>
          <cell r="AC75">
            <v>14.186999999999927</v>
          </cell>
          <cell r="AD75">
            <v>10367.740999999998</v>
          </cell>
          <cell r="AE75">
            <v>4375.9139999999998</v>
          </cell>
          <cell r="AF75">
            <v>5991.8269999999993</v>
          </cell>
          <cell r="AG75">
            <v>-991.87099999999998</v>
          </cell>
          <cell r="AH75">
            <v>5380</v>
          </cell>
          <cell r="AI75">
            <v>2690</v>
          </cell>
          <cell r="AJ75">
            <v>0.14485442188220876</v>
          </cell>
          <cell r="AK75">
            <v>1.30567231332539E-2</v>
          </cell>
          <cell r="AL75" t="e">
            <v>#NUM!</v>
          </cell>
          <cell r="AM75">
            <v>1.3378482355364101</v>
          </cell>
          <cell r="AN75">
            <v>4.6162679571083665E-2</v>
          </cell>
          <cell r="AO75">
            <v>-1.4720511132056302E-2</v>
          </cell>
          <cell r="AP75">
            <v>8.471012041963033E-2</v>
          </cell>
          <cell r="AQ75" t="e">
            <v>#NUM!</v>
          </cell>
          <cell r="BF75">
            <v>7.8772304832713733E-2</v>
          </cell>
          <cell r="BG75">
            <v>9.8855204460966475E-2</v>
          </cell>
          <cell r="BH75">
            <v>4.1262267657992575E-2</v>
          </cell>
          <cell r="BI75">
            <v>-2.7006505576208154E-2</v>
          </cell>
          <cell r="BJ75">
            <v>2.6369888475836294E-3</v>
          </cell>
          <cell r="BK75">
            <v>0.51689516129032187</v>
          </cell>
          <cell r="BL75">
            <v>0.5000829875518672</v>
          </cell>
          <cell r="BM75">
            <v>0.5</v>
          </cell>
          <cell r="BN75">
            <v>0.5</v>
          </cell>
          <cell r="BO75">
            <v>0.55115044247787648</v>
          </cell>
          <cell r="BP75">
            <v>6.5618895167284474</v>
          </cell>
          <cell r="BQ75">
            <v>5.0587421297512742</v>
          </cell>
          <cell r="BR75">
            <v>12.117608371510554</v>
          </cell>
          <cell r="BS75">
            <v>-18.514057606937627</v>
          </cell>
          <cell r="BT75">
            <v>209.00749845146902</v>
          </cell>
          <cell r="BU75">
            <v>42.846336172504337</v>
          </cell>
        </row>
        <row r="76">
          <cell r="A76" t="str">
            <v>REGALINS</v>
          </cell>
          <cell r="B76" t="str">
            <v>Financial Services</v>
          </cell>
          <cell r="C76" t="str">
            <v>Insurance Carriers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4.0982308845577159E-2</v>
          </cell>
          <cell r="P76">
            <v>4.8801545260323751</v>
          </cell>
          <cell r="Q76">
            <v>0.24741425213663723</v>
          </cell>
          <cell r="R76">
            <v>4291.5029999999997</v>
          </cell>
          <cell r="S76">
            <v>-2540.1370000000002</v>
          </cell>
          <cell r="T76">
            <v>1971.1969999999997</v>
          </cell>
          <cell r="U76">
            <v>273.35199999999963</v>
          </cell>
          <cell r="V76">
            <v>10048.849999999999</v>
          </cell>
          <cell r="W76">
            <v>4084.8910000000001</v>
          </cell>
          <cell r="X76">
            <v>5391.7669999999998</v>
          </cell>
          <cell r="Y76">
            <v>410.40199999999999</v>
          </cell>
          <cell r="Z76">
            <v>2497.0519999999997</v>
          </cell>
          <cell r="AA76">
            <v>-1191.7440000000001</v>
          </cell>
          <cell r="AB76">
            <v>1420.6669999999995</v>
          </cell>
          <cell r="AC76">
            <v>439.07299999999941</v>
          </cell>
          <cell r="AD76">
            <v>7291.1440000000002</v>
          </cell>
          <cell r="AE76">
            <v>2651.8329999999996</v>
          </cell>
          <cell r="AF76">
            <v>4525.2650000000012</v>
          </cell>
          <cell r="AG76">
            <v>259.03699999999998</v>
          </cell>
          <cell r="AH76">
            <v>6670</v>
          </cell>
          <cell r="AI76" t="e">
            <v>#N/A</v>
          </cell>
          <cell r="AJ76">
            <v>0.14497356143558648</v>
          </cell>
          <cell r="AK76">
            <v>0.20828265615670682</v>
          </cell>
          <cell r="AL76">
            <v>8.532406867224207E-2</v>
          </cell>
          <cell r="AM76">
            <v>-0.11172716457584875</v>
          </cell>
          <cell r="AN76">
            <v>8.3503134329897311E-2</v>
          </cell>
          <cell r="AO76">
            <v>0.11405998493117409</v>
          </cell>
          <cell r="AP76">
            <v>4.4772601361331876E-2</v>
          </cell>
          <cell r="AQ76">
            <v>0.12192006878969552</v>
          </cell>
          <cell r="BF76">
            <v>4.0982308845577159E-2</v>
          </cell>
          <cell r="BG76">
            <v>4.1283358320839514E-2</v>
          </cell>
          <cell r="BH76">
            <v>9.1633733133433301E-2</v>
          </cell>
          <cell r="BI76">
            <v>5.5937181409295413E-2</v>
          </cell>
          <cell r="BJ76">
            <v>6.5828035982008912E-2</v>
          </cell>
          <cell r="BK76">
            <v>0.28732510288065821</v>
          </cell>
          <cell r="BL76">
            <v>0.5</v>
          </cell>
          <cell r="BM76">
            <v>0.5</v>
          </cell>
          <cell r="BN76">
            <v>0.5</v>
          </cell>
          <cell r="BO76">
            <v>0.5</v>
          </cell>
          <cell r="BP76">
            <v>7.0109545063288099</v>
          </cell>
          <cell r="BQ76">
            <v>12.111417780360275</v>
          </cell>
          <cell r="BR76">
            <v>5.4565058401791884</v>
          </cell>
          <cell r="BS76">
            <v>8.9385983956086861</v>
          </cell>
          <cell r="BT76">
            <v>7.595547892947196</v>
          </cell>
          <cell r="BU76">
            <v>8.2226048830848306</v>
          </cell>
        </row>
        <row r="77">
          <cell r="A77" t="str">
            <v>SOVRENINS</v>
          </cell>
          <cell r="B77" t="str">
            <v>Financial Services</v>
          </cell>
          <cell r="C77" t="str">
            <v>Insurance Carriers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4.127529976019171E-2</v>
          </cell>
          <cell r="P77">
            <v>5.3300642582414568</v>
          </cell>
          <cell r="Q77">
            <v>0.29936368086147819</v>
          </cell>
          <cell r="R77">
            <v>5061.3769999999995</v>
          </cell>
          <cell r="S77">
            <v>-3501.0119999999997</v>
          </cell>
          <cell r="T77">
            <v>1922.9669999999992</v>
          </cell>
          <cell r="U77">
            <v>344.23599999999885</v>
          </cell>
          <cell r="V77">
            <v>11088.048999999999</v>
          </cell>
          <cell r="W77">
            <v>4959.05</v>
          </cell>
          <cell r="X77">
            <v>6129</v>
          </cell>
          <cell r="Y77">
            <v>-1178.04</v>
          </cell>
          <cell r="Z77">
            <v>4606.0410000000002</v>
          </cell>
          <cell r="AA77">
            <v>-3380.0560000000005</v>
          </cell>
          <cell r="AB77">
            <v>1707.0639999999996</v>
          </cell>
          <cell r="AC77">
            <v>294.94399999999962</v>
          </cell>
          <cell r="AD77">
            <v>9264.871000000001</v>
          </cell>
          <cell r="AE77">
            <v>4239.6750000000011</v>
          </cell>
          <cell r="AF77">
            <v>5025.1959999999999</v>
          </cell>
          <cell r="AG77">
            <v>-1148.425</v>
          </cell>
          <cell r="AH77">
            <v>8340</v>
          </cell>
          <cell r="AI77">
            <v>1918.2</v>
          </cell>
          <cell r="AJ77">
            <v>2.3847376854447599E-2</v>
          </cell>
          <cell r="AK77">
            <v>8.8286930707681677E-3</v>
          </cell>
          <cell r="AL77">
            <v>3.0221257723828998E-2</v>
          </cell>
          <cell r="AM77">
            <v>3.9391546199888161E-2</v>
          </cell>
          <cell r="AN77">
            <v>4.5933179152936487E-2</v>
          </cell>
          <cell r="AO77">
            <v>3.9959628544778747E-2</v>
          </cell>
          <cell r="AP77">
            <v>5.0894584407398025E-2</v>
          </cell>
          <cell r="AQ77">
            <v>6.3854511358940602E-3</v>
          </cell>
          <cell r="BF77">
            <v>4.127529976019171E-2</v>
          </cell>
          <cell r="BG77">
            <v>1.8929136690647507E-2</v>
          </cell>
          <cell r="BH77">
            <v>2.828776978417262E-3</v>
          </cell>
          <cell r="BI77">
            <v>6.6888369304556397E-2</v>
          </cell>
          <cell r="BJ77">
            <v>3.5364988009592278E-2</v>
          </cell>
          <cell r="BK77">
            <v>0.28237903225806504</v>
          </cell>
          <cell r="BL77">
            <v>0.5</v>
          </cell>
          <cell r="BM77">
            <v>0.5</v>
          </cell>
          <cell r="BN77">
            <v>0.5</v>
          </cell>
          <cell r="BO77">
            <v>0.5</v>
          </cell>
          <cell r="BP77">
            <v>6.8413563050705628</v>
          </cell>
          <cell r="BQ77">
            <v>26.414305531801649</v>
          </cell>
          <cell r="BR77">
            <v>176.7548321464906</v>
          </cell>
          <cell r="BS77">
            <v>7.4751411224184272</v>
          </cell>
          <cell r="BT77">
            <v>14.138277096669217</v>
          </cell>
          <cell r="BU77">
            <v>46.32478244049009</v>
          </cell>
        </row>
        <row r="78">
          <cell r="A78" t="str">
            <v>STDINSURE</v>
          </cell>
          <cell r="B78" t="str">
            <v>Financial Services</v>
          </cell>
          <cell r="C78" t="str">
            <v>Insurance Carriers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-2.253369366431917E-2</v>
          </cell>
          <cell r="P78" t="e">
            <v>#N/A</v>
          </cell>
          <cell r="Q78" t="e">
            <v>#N/A</v>
          </cell>
          <cell r="R78">
            <v>3920.1585026211824</v>
          </cell>
          <cell r="S78">
            <v>-2929.0538037488832</v>
          </cell>
          <cell r="T78">
            <v>1131.4180239345028</v>
          </cell>
          <cell r="U78">
            <v>-290.90998520636049</v>
          </cell>
          <cell r="V78">
            <v>13428.491</v>
          </cell>
          <cell r="W78">
            <v>8098.2250000000004</v>
          </cell>
          <cell r="X78">
            <v>5329.58</v>
          </cell>
          <cell r="Y78">
            <v>-13605.513000000001</v>
          </cell>
          <cell r="Z78">
            <v>3863.6640000000002</v>
          </cell>
          <cell r="AA78">
            <v>-2536.0550000000003</v>
          </cell>
          <cell r="AB78">
            <v>1430.6869999999999</v>
          </cell>
          <cell r="AC78">
            <v>-1907.6320000000001</v>
          </cell>
          <cell r="AD78">
            <v>7717.3870000000006</v>
          </cell>
          <cell r="AE78">
            <v>4303.9049999999997</v>
          </cell>
          <cell r="AF78">
            <v>3417.4820000000018</v>
          </cell>
          <cell r="AG78">
            <v>-13105.057000000001</v>
          </cell>
          <cell r="AH78">
            <v>12910</v>
          </cell>
          <cell r="AI78" t="e">
            <v>#N/A</v>
          </cell>
          <cell r="AJ78">
            <v>3.6356257323570951E-3</v>
          </cell>
          <cell r="AK78">
            <v>3.6673913736170016E-2</v>
          </cell>
          <cell r="AL78">
            <v>-5.6982796846264838E-2</v>
          </cell>
          <cell r="AM78">
            <v>-0.37509211105147711</v>
          </cell>
          <cell r="AN78">
            <v>0.14852177462000848</v>
          </cell>
          <cell r="AO78">
            <v>0.17120196025001633</v>
          </cell>
          <cell r="AP78">
            <v>0.1174978273605678</v>
          </cell>
          <cell r="AQ78">
            <v>9.4132515666096594E-3</v>
          </cell>
          <cell r="BF78">
            <v>-2.253369366431917E-2</v>
          </cell>
          <cell r="BG78">
            <v>4.5354763749031694E-3</v>
          </cell>
          <cell r="BH78">
            <v>-0.10392478698683193</v>
          </cell>
          <cell r="BI78">
            <v>6.8743687064291292E-2</v>
          </cell>
          <cell r="BJ78">
            <v>-0.14776390395042602</v>
          </cell>
          <cell r="BK78">
            <v>0.36184100418410187</v>
          </cell>
          <cell r="BL78">
            <v>0.5</v>
          </cell>
          <cell r="BM78">
            <v>0.5</v>
          </cell>
          <cell r="BN78">
            <v>0.5</v>
          </cell>
          <cell r="BO78">
            <v>0.49557522123893805</v>
          </cell>
          <cell r="BP78">
            <v>-16.057775949846015</v>
          </cell>
          <cell r="BQ78">
            <v>110.24200297166685</v>
          </cell>
          <cell r="BR78">
            <v>-4.8111717569683723</v>
          </cell>
          <cell r="BS78">
            <v>7.2733951487412076</v>
          </cell>
          <cell r="BT78">
            <v>-3.3538314025947829</v>
          </cell>
          <cell r="BU78">
            <v>18.658523802199774</v>
          </cell>
        </row>
        <row r="79">
          <cell r="A79" t="str">
            <v>UNIVINSURE</v>
          </cell>
          <cell r="B79" t="str">
            <v>Financial Services</v>
          </cell>
          <cell r="C79" t="str">
            <v>Insurance Carriers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3.7054166666666659E-2</v>
          </cell>
          <cell r="P79">
            <v>5.3975036545597677</v>
          </cell>
          <cell r="Q79">
            <v>0.33691321168309735</v>
          </cell>
          <cell r="R79">
            <v>826.93066666666664</v>
          </cell>
          <cell r="S79">
            <v>-278.494666666667</v>
          </cell>
          <cell r="T79">
            <v>489.63599999999997</v>
          </cell>
          <cell r="U79">
            <v>592.86666666666656</v>
          </cell>
          <cell r="V79">
            <v>12735.585000000001</v>
          </cell>
          <cell r="W79">
            <v>3237.5909999999999</v>
          </cell>
          <cell r="X79">
            <v>9497.994999999999</v>
          </cell>
          <cell r="Y79">
            <v>-2063.33</v>
          </cell>
          <cell r="Z79">
            <v>633.25</v>
          </cell>
          <cell r="AA79">
            <v>-139.01900000000001</v>
          </cell>
          <cell r="AB79">
            <v>439.60199999999998</v>
          </cell>
          <cell r="AC79">
            <v>1118.0609999999999</v>
          </cell>
          <cell r="AD79">
            <v>13508.867</v>
          </cell>
          <cell r="AE79">
            <v>2772.8820000000001</v>
          </cell>
          <cell r="AF79">
            <v>10735.985000000001</v>
          </cell>
          <cell r="AG79">
            <v>-2356.1619999999998</v>
          </cell>
          <cell r="AH79">
            <v>16000</v>
          </cell>
          <cell r="AI79">
            <v>3200</v>
          </cell>
          <cell r="AJ79">
            <v>6.8989587267350272E-2</v>
          </cell>
          <cell r="AK79">
            <v>0.18969512120980836</v>
          </cell>
          <cell r="AL79">
            <v>2.7314505793310184E-2</v>
          </cell>
          <cell r="AM79">
            <v>-0.1466584671478014</v>
          </cell>
          <cell r="AN79">
            <v>-1.4628508537310903E-2</v>
          </cell>
          <cell r="AO79">
            <v>3.9495584457212907E-2</v>
          </cell>
          <cell r="AP79">
            <v>-3.0165765968861669E-2</v>
          </cell>
          <cell r="AQ79">
            <v>-3.2633850461872727E-2</v>
          </cell>
          <cell r="BF79">
            <v>3.7054166666666659E-2</v>
          </cell>
          <cell r="BG79">
            <v>2.9768375E-2</v>
          </cell>
          <cell r="BH79">
            <v>2.94508125E-2</v>
          </cell>
          <cell r="BI79">
            <v>3.1337749999999998E-2</v>
          </cell>
          <cell r="BJ79">
            <v>6.9878812499999998E-2</v>
          </cell>
          <cell r="BK79">
            <v>0.2648039215686272</v>
          </cell>
          <cell r="BL79">
            <v>0.5</v>
          </cell>
          <cell r="BM79">
            <v>0.5</v>
          </cell>
          <cell r="BN79">
            <v>0.5</v>
          </cell>
          <cell r="BO79">
            <v>0.5</v>
          </cell>
          <cell r="BP79">
            <v>7.146400672042116</v>
          </cell>
          <cell r="BQ79">
            <v>16.796348473841785</v>
          </cell>
          <cell r="BR79">
            <v>16.977460299270181</v>
          </cell>
          <cell r="BS79">
            <v>15.955197804564783</v>
          </cell>
          <cell r="BT79">
            <v>7.1552446601750708</v>
          </cell>
          <cell r="BU79">
            <v>12.806130381978786</v>
          </cell>
        </row>
        <row r="80">
          <cell r="A80" t="str">
            <v>WAPIC</v>
          </cell>
          <cell r="B80" t="str">
            <v>Financial Services</v>
          </cell>
          <cell r="C80" t="str">
            <v>Insurance Carriers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2.6247533632287195E-2</v>
          </cell>
          <cell r="P80">
            <v>13.715574386660183</v>
          </cell>
          <cell r="Q80">
            <v>0.27406513564653834</v>
          </cell>
          <cell r="R80">
            <v>6771.5390000000007</v>
          </cell>
          <cell r="S80">
            <v>-5453.8849999999993</v>
          </cell>
          <cell r="T80">
            <v>2150.4500000000016</v>
          </cell>
          <cell r="U80">
            <v>351.19200000000268</v>
          </cell>
          <cell r="V80">
            <v>31303.973000000002</v>
          </cell>
          <cell r="W80">
            <v>13728.589000000002</v>
          </cell>
          <cell r="X80">
            <v>17575.383999999998</v>
          </cell>
          <cell r="Y80">
            <v>2576.172</v>
          </cell>
          <cell r="Z80" t="str">
            <v xml:space="preserve"> </v>
          </cell>
          <cell r="AA80">
            <v>-1958.4079999999999</v>
          </cell>
          <cell r="AB80">
            <v>1315.8380000000002</v>
          </cell>
          <cell r="AC80">
            <v>236.83300000000014</v>
          </cell>
          <cell r="AD80">
            <v>23694.112999999998</v>
          </cell>
          <cell r="AE80">
            <v>8732.3119999999999</v>
          </cell>
          <cell r="AF80">
            <v>14962.296999999999</v>
          </cell>
          <cell r="AG80">
            <v>660.18499999999995</v>
          </cell>
          <cell r="AH80">
            <v>13380</v>
          </cell>
          <cell r="AI80">
            <v>6288.5999999999995</v>
          </cell>
          <cell r="AJ80" t="e">
            <v>#VALUE!</v>
          </cell>
          <cell r="AK80">
            <v>0.29181612241032373</v>
          </cell>
          <cell r="AL80">
            <v>0.13065922704484256</v>
          </cell>
          <cell r="AM80">
            <v>0.10350828847234905</v>
          </cell>
          <cell r="AN80">
            <v>7.2110998252388647E-2</v>
          </cell>
          <cell r="AO80">
            <v>0.11975797648929376</v>
          </cell>
          <cell r="AP80">
            <v>4.1062103905548986E-2</v>
          </cell>
          <cell r="AQ80">
            <v>0.40548851393217711</v>
          </cell>
          <cell r="BF80">
            <v>2.6247533632287195E-2</v>
          </cell>
          <cell r="BG80">
            <v>0.11441031390134539</v>
          </cell>
          <cell r="BH80">
            <v>4.3798579970104709E-2</v>
          </cell>
          <cell r="BI80">
            <v>9.6964424514200329E-2</v>
          </cell>
          <cell r="BJ80">
            <v>1.7700523168908831E-2</v>
          </cell>
          <cell r="BK80">
            <v>0.48330645161290431</v>
          </cell>
          <cell r="BL80">
            <v>0.50520491803278711</v>
          </cell>
          <cell r="BM80">
            <v>0.50130081300813001</v>
          </cell>
          <cell r="BN80">
            <v>0.51348739495798323</v>
          </cell>
          <cell r="BO80">
            <v>0.80066371681415904</v>
          </cell>
          <cell r="BP80">
            <v>18.413404412915472</v>
          </cell>
          <cell r="BQ80">
            <v>4.4157287993145369</v>
          </cell>
          <cell r="BR80">
            <v>11.445595116332525</v>
          </cell>
          <cell r="BS80">
            <v>5.2956266953637581</v>
          </cell>
          <cell r="BT80">
            <v>45.233901234090858</v>
          </cell>
          <cell r="BU80">
            <v>16.96085125160343</v>
          </cell>
        </row>
        <row r="81">
          <cell r="A81" t="str">
            <v>Petroleum(Marketing)</v>
          </cell>
        </row>
        <row r="82">
          <cell r="A82" t="str">
            <v>CONOIL</v>
          </cell>
          <cell r="B82" t="str">
            <v>Oil &amp; Gas</v>
          </cell>
          <cell r="C82" t="str">
            <v>Integrated Oil and Gas Service</v>
          </cell>
          <cell r="D82" t="str">
            <v>Bull Plaza 38/39 Marina Lagos</v>
          </cell>
          <cell r="E82" t="str">
            <v>www.conoilplc.com</v>
          </cell>
          <cell r="F82" t="str">
            <v>Pandey Ajay || Acting Managing Director</v>
          </cell>
          <cell r="G82" t="str">
            <v>Akinyemi Ibrahim Akinlawon || Executive Director</v>
          </cell>
          <cell r="H82" t="str">
            <v>Conrad Eberemu || Company Secretary</v>
          </cell>
          <cell r="I82" t="str">
            <v>Mike Adenuga, GCON || Chairman</v>
          </cell>
          <cell r="J82" t="str">
            <v>M. Ebietsuwa Omatsola || Director</v>
          </cell>
          <cell r="K82" t="str">
            <v>Mr Joshua Ariyo || Director</v>
          </cell>
          <cell r="L82" t="str">
            <v>Conpetro Limited    74.40%</v>
          </cell>
          <cell r="M82">
            <v>0</v>
          </cell>
          <cell r="N82">
            <v>0</v>
          </cell>
          <cell r="O82">
            <v>3.050119845329883</v>
          </cell>
          <cell r="P82">
            <v>6.6390833891347896</v>
          </cell>
          <cell r="Q82">
            <v>0.77670210528049566</v>
          </cell>
          <cell r="R82">
            <v>101117.512</v>
          </cell>
          <cell r="S82">
            <v>-9180.6906666666655</v>
          </cell>
          <cell r="T82">
            <v>5002.0266666666721</v>
          </cell>
          <cell r="U82">
            <v>2116.6306666666724</v>
          </cell>
          <cell r="V82">
            <v>67673.509000000005</v>
          </cell>
          <cell r="W82">
            <v>49580.914000000004</v>
          </cell>
          <cell r="X82">
            <v>18092.506000000001</v>
          </cell>
          <cell r="Y82">
            <v>13920.76</v>
          </cell>
          <cell r="Z82">
            <v>128352.674</v>
          </cell>
          <cell r="AA82">
            <v>-10884.146000000001</v>
          </cell>
          <cell r="AB82">
            <v>3839.9409999999934</v>
          </cell>
          <cell r="AC82">
            <v>834.42099999999357</v>
          </cell>
          <cell r="AD82">
            <v>87526.777000000002</v>
          </cell>
          <cell r="AE82">
            <v>71430.64</v>
          </cell>
          <cell r="AF82">
            <v>16096.046999999999</v>
          </cell>
          <cell r="AG82">
            <v>11924.300999999999</v>
          </cell>
          <cell r="AH82">
            <v>693.95</v>
          </cell>
          <cell r="AI82" t="e">
            <v>#N/A</v>
          </cell>
          <cell r="AJ82">
            <v>-5.7881865197139337E-2</v>
          </cell>
          <cell r="AK82">
            <v>-4.1658602142534029E-2</v>
          </cell>
          <cell r="AL82">
            <v>6.8329849217090288E-2</v>
          </cell>
          <cell r="AM82">
            <v>0.26201630122323882</v>
          </cell>
          <cell r="AN82">
            <v>-6.2288073245381881E-2</v>
          </cell>
          <cell r="AO82">
            <v>-8.7238114519305188E-2</v>
          </cell>
          <cell r="AP82">
            <v>2.9662446179943291E-2</v>
          </cell>
          <cell r="AQ82">
            <v>3.9459335334283363E-2</v>
          </cell>
          <cell r="BF82">
            <v>3.050119845329883</v>
          </cell>
          <cell r="BG82">
            <v>2.2746696447870942</v>
          </cell>
          <cell r="BH82">
            <v>4.0894646588370929</v>
          </cell>
          <cell r="BI82">
            <v>3.3252510987823367</v>
          </cell>
          <cell r="BJ82">
            <v>1.2024223647236738</v>
          </cell>
          <cell r="BK82">
            <v>28.824354838709681</v>
          </cell>
          <cell r="BL82">
            <v>32.770655737704914</v>
          </cell>
          <cell r="BM82">
            <v>25.579673469387664</v>
          </cell>
          <cell r="BN82">
            <v>33.805714285714267</v>
          </cell>
          <cell r="BO82">
            <v>54.267389380530851</v>
          </cell>
          <cell r="BP82">
            <v>9.4502368104792325</v>
          </cell>
          <cell r="BQ82">
            <v>14.406775864269381</v>
          </cell>
          <cell r="BR82">
            <v>6.2550176131517592</v>
          </cell>
          <cell r="BS82">
            <v>10.166364368120494</v>
          </cell>
          <cell r="BT82">
            <v>45.131719911914587</v>
          </cell>
          <cell r="BU82">
            <v>17.082022913587089</v>
          </cell>
        </row>
        <row r="83">
          <cell r="A83" t="str">
            <v>ETERNA</v>
          </cell>
          <cell r="B83" t="str">
            <v>Oil &amp; Gas</v>
          </cell>
          <cell r="C83" t="str">
            <v>Integrated Oil and Gas Service</v>
          </cell>
          <cell r="D83" t="str">
            <v>5a, Oba Adeyinka Oyekan Avenue Ikoyi Lagos.</v>
          </cell>
          <cell r="E83" t="str">
            <v>www.eternalplc.com</v>
          </cell>
          <cell r="F83" t="str">
            <v>Mr. Mahmud Tukur || Managing Director</v>
          </cell>
          <cell r="G83" t="str">
            <v>Mahmud Modibbbo || General Manager, Fuel</v>
          </cell>
          <cell r="H83" t="str">
            <v>Nnamdi Obiagwu || General Manager, Lubes</v>
          </cell>
          <cell r="I83" t="str">
            <v>Mr. Lamis Shehu Dikko || Chairman</v>
          </cell>
          <cell r="J83" t="str">
            <v xml:space="preserve"> Mr. Mahmud Tukur || Managing Director</v>
          </cell>
          <cell r="K83" t="str">
            <v xml:space="preserve"> Ms. Kudi Badmus || Executive Director Finance</v>
          </cell>
          <cell r="L83" t="str">
            <v>Lenux Integrated Resources Ltd    19.18%</v>
          </cell>
          <cell r="M83" t="str">
            <v>Global Energy Engineering &amp; Raw Materials Ltd        13.80%</v>
          </cell>
          <cell r="N83" t="str">
            <v>Radix Trustees Limited          6.12%</v>
          </cell>
          <cell r="O83">
            <v>0.77615076923076631</v>
          </cell>
          <cell r="P83">
            <v>4.3161717192139673</v>
          </cell>
          <cell r="Q83">
            <v>0.3381493408805471</v>
          </cell>
          <cell r="R83">
            <v>251877.93299999999</v>
          </cell>
          <cell r="S83">
            <v>-3250.547</v>
          </cell>
          <cell r="T83">
            <v>2781.4259999999963</v>
          </cell>
          <cell r="U83">
            <v>1008.9959999999962</v>
          </cell>
          <cell r="V83">
            <v>53136.461000000003</v>
          </cell>
          <cell r="W83">
            <v>40258.256000000001</v>
          </cell>
          <cell r="X83">
            <v>12878.924999999999</v>
          </cell>
          <cell r="Y83">
            <v>6474.0420000000004</v>
          </cell>
          <cell r="Z83">
            <v>82330.179999999993</v>
          </cell>
          <cell r="AA83">
            <v>-1477.3429999999998</v>
          </cell>
          <cell r="AB83">
            <v>2155.3490000000002</v>
          </cell>
          <cell r="AC83">
            <v>1289.5650000000001</v>
          </cell>
          <cell r="AD83">
            <v>18566.895</v>
          </cell>
          <cell r="AE83">
            <v>10146.723</v>
          </cell>
          <cell r="AF83">
            <v>8420.0429999999997</v>
          </cell>
          <cell r="AG83">
            <v>1971.9179999999999</v>
          </cell>
          <cell r="AH83">
            <v>1300</v>
          </cell>
          <cell r="AI83">
            <v>4745</v>
          </cell>
          <cell r="AJ83">
            <v>0.32253679598819751</v>
          </cell>
          <cell r="AK83">
            <v>0.2179200435566766</v>
          </cell>
          <cell r="AL83">
            <v>6.5828863029556484E-2</v>
          </cell>
          <cell r="AM83">
            <v>-5.9494040549119553E-2</v>
          </cell>
          <cell r="AN83">
            <v>0.30065865786933488</v>
          </cell>
          <cell r="AO83">
            <v>0.41134207249501187</v>
          </cell>
          <cell r="AP83">
            <v>0.11209356094848877</v>
          </cell>
          <cell r="AQ83">
            <v>0.34608246013984445</v>
          </cell>
          <cell r="BF83">
            <v>0.77615076923076631</v>
          </cell>
          <cell r="BG83">
            <v>1.5399246153846169</v>
          </cell>
          <cell r="BH83">
            <v>1.1089807692307703</v>
          </cell>
          <cell r="BI83">
            <v>0.98313307692308749</v>
          </cell>
          <cell r="BJ83">
            <v>0.99197307692307701</v>
          </cell>
          <cell r="BK83">
            <v>5.9579838709677446</v>
          </cell>
          <cell r="BL83">
            <v>3.5844855967078249</v>
          </cell>
          <cell r="BM83">
            <v>2.5178455284552848</v>
          </cell>
          <cell r="BN83">
            <v>2.3099579831932759</v>
          </cell>
          <cell r="BO83">
            <v>3.9123008849557537</v>
          </cell>
          <cell r="BP83">
            <v>7.6763228320608778</v>
          </cell>
          <cell r="BQ83">
            <v>2.3277019932644896</v>
          </cell>
          <cell r="BR83">
            <v>2.270414057947781</v>
          </cell>
          <cell r="BS83">
            <v>2.3495883084543889</v>
          </cell>
          <cell r="BT83">
            <v>3.9439587383671855</v>
          </cell>
          <cell r="BU83">
            <v>3.7135971860189443</v>
          </cell>
        </row>
        <row r="84">
          <cell r="A84" t="str">
            <v>FO</v>
          </cell>
          <cell r="B84" t="str">
            <v>Oil &amp; Gas</v>
          </cell>
          <cell r="C84" t="str">
            <v>Integrated Oil and Gas Service</v>
          </cell>
          <cell r="D84" t="str">
            <v>13a, Walter Carrington, Crescent. Victoria Island, Lagos.</v>
          </cell>
          <cell r="E84" t="str">
            <v>www.forteoilplc.com</v>
          </cell>
          <cell r="F84" t="str">
            <v>Akin Akinfemiwa || Group Chief Executive Officer</v>
          </cell>
          <cell r="G84" t="str">
            <v>Julius B Omodayo-Owotuga || Group Executive Director, Finance &amp; Risk Management</v>
          </cell>
          <cell r="H84">
            <v>0</v>
          </cell>
          <cell r="I84" t="str">
            <v>Femi Otedola (CON) - Chairman</v>
          </cell>
          <cell r="J84" t="str">
            <v>Akin Akinfemiwa - Executive Director </v>
          </cell>
          <cell r="K84" t="str">
            <v>Julius Omodayo-Owotuga - Executive Director </v>
          </cell>
          <cell r="L84" t="str">
            <v>Zenon Petroleum and Gas Limited    48.87%</v>
          </cell>
          <cell r="M84">
            <v>0</v>
          </cell>
          <cell r="N84">
            <v>0</v>
          </cell>
          <cell r="O84">
            <v>0.27805461538462334</v>
          </cell>
          <cell r="P84">
            <v>72.467777498054474</v>
          </cell>
          <cell r="Q84">
            <v>0.41207554547389319</v>
          </cell>
          <cell r="R84">
            <v>134704.40900000001</v>
          </cell>
          <cell r="S84">
            <v>-10229.909</v>
          </cell>
          <cell r="T84">
            <v>2679.0860000000102</v>
          </cell>
          <cell r="U84">
            <v>361.47100000001035</v>
          </cell>
          <cell r="V84">
            <v>141537.59899999999</v>
          </cell>
          <cell r="W84">
            <v>77969.159</v>
          </cell>
          <cell r="X84">
            <v>63568.441000000006</v>
          </cell>
          <cell r="Y84">
            <v>9784.2990000000009</v>
          </cell>
          <cell r="Z84">
            <v>170127.978</v>
          </cell>
          <cell r="AA84">
            <v>-11726.252</v>
          </cell>
          <cell r="AB84">
            <v>8136.7390000000014</v>
          </cell>
          <cell r="AC84">
            <v>4456.617000000002</v>
          </cell>
          <cell r="AD84">
            <v>139238.29800000001</v>
          </cell>
          <cell r="AE84">
            <v>94903.628999999986</v>
          </cell>
          <cell r="AF84">
            <v>44334.668999999994</v>
          </cell>
          <cell r="AG84">
            <v>3958.962</v>
          </cell>
          <cell r="AH84">
            <v>1300</v>
          </cell>
          <cell r="AI84">
            <v>35100</v>
          </cell>
          <cell r="AJ84">
            <v>-5.6696344094943951E-2</v>
          </cell>
          <cell r="AK84">
            <v>-3.3552789552352857E-2</v>
          </cell>
          <cell r="AL84">
            <v>-0.24249750545832627</v>
          </cell>
          <cell r="AM84">
            <v>-0.46633706916274242</v>
          </cell>
          <cell r="AN84">
            <v>4.1030344245658323E-3</v>
          </cell>
          <cell r="AO84">
            <v>-4.7949451578087277E-2</v>
          </cell>
          <cell r="AP84">
            <v>9.4270074535816484E-2</v>
          </cell>
          <cell r="AQ84">
            <v>0.25382549279992572</v>
          </cell>
          <cell r="BF84">
            <v>0.27805461538462334</v>
          </cell>
          <cell r="BG84">
            <v>9.4049399999999999</v>
          </cell>
          <cell r="BH84">
            <v>2.2234076923076969</v>
          </cell>
          <cell r="BI84">
            <v>4.4569653846153789</v>
          </cell>
          <cell r="BJ84">
            <v>3.4281669230769247</v>
          </cell>
          <cell r="BK84">
            <v>32.577862903225814</v>
          </cell>
          <cell r="BL84">
            <v>51.271557377049156</v>
          </cell>
          <cell r="BM84">
            <v>206.12126016260166</v>
          </cell>
          <cell r="BN84">
            <v>222.01079831932793</v>
          </cell>
          <cell r="BO84">
            <v>173.9677876106195</v>
          </cell>
          <cell r="BP84">
            <v>117.1635394656621</v>
          </cell>
          <cell r="BQ84">
            <v>5.4515560308783639</v>
          </cell>
          <cell r="BR84">
            <v>92.705112461253719</v>
          </cell>
          <cell r="BS84">
            <v>49.812098403471609</v>
          </cell>
          <cell r="BT84">
            <v>50.746591841705317</v>
          </cell>
          <cell r="BU84">
            <v>63.175779640594229</v>
          </cell>
        </row>
        <row r="85">
          <cell r="A85" t="str">
            <v>MOBIL</v>
          </cell>
          <cell r="B85" t="str">
            <v>Oil &amp; Gas</v>
          </cell>
          <cell r="C85" t="str">
            <v>Integrated Oil and Gas Service</v>
          </cell>
          <cell r="D85" t="str">
            <v>1 Mobil Road, Apapa, Lagos</v>
          </cell>
          <cell r="E85" t="str">
            <v>www.11plc.com</v>
          </cell>
          <cell r="F85" t="str">
            <v>Adetunji A. Oyebanji ||  Managing Director</v>
          </cell>
          <cell r="G85" t="str">
            <v>Ramesh Virwani || Chief Operating Officer (COO)</v>
          </cell>
          <cell r="H85" t="str">
            <v>Ravi Bachu || Chief Financial Officer</v>
          </cell>
          <cell r="I85" t="str">
            <v xml:space="preserve">Ramesh Kansagra ||  Chairman </v>
          </cell>
          <cell r="J85" t="str">
            <v>Abdul Kadir Aminu ||  Non-Executive Director</v>
          </cell>
          <cell r="K85" t="str">
            <v>Rishi Kansagra || Non-Executive Director</v>
          </cell>
          <cell r="L85" t="str">
            <v>Nipco Investment Limited 74.18%</v>
          </cell>
          <cell r="M85">
            <v>0</v>
          </cell>
          <cell r="N85">
            <v>0</v>
          </cell>
          <cell r="O85">
            <v>25.870590682196351</v>
          </cell>
          <cell r="P85">
            <v>6.1073209321321213</v>
          </cell>
          <cell r="Q85">
            <v>1.6870038070605688</v>
          </cell>
          <cell r="R85">
            <v>164609.535</v>
          </cell>
          <cell r="S85">
            <v>-11977.991</v>
          </cell>
          <cell r="T85">
            <v>13242.367000000006</v>
          </cell>
          <cell r="U85">
            <v>9328.9350000000049</v>
          </cell>
          <cell r="V85">
            <v>70660.79800000001</v>
          </cell>
          <cell r="W85">
            <v>36888.023000000001</v>
          </cell>
          <cell r="X85">
            <v>33772.775000000001</v>
          </cell>
          <cell r="Y85">
            <v>33578.097000000002</v>
          </cell>
          <cell r="Z85">
            <v>79583.737999999998</v>
          </cell>
          <cell r="AA85">
            <v>-7489.6070000000009</v>
          </cell>
          <cell r="AB85">
            <v>5622.0179999999955</v>
          </cell>
          <cell r="AC85">
            <v>6392.7899999999954</v>
          </cell>
          <cell r="AD85">
            <v>49226.574999999997</v>
          </cell>
          <cell r="AE85">
            <v>35677.125</v>
          </cell>
          <cell r="AF85">
            <v>13549.45</v>
          </cell>
          <cell r="AG85">
            <v>13354.772000000001</v>
          </cell>
          <cell r="AH85">
            <v>360.6</v>
          </cell>
          <cell r="AI85">
            <v>56974.8</v>
          </cell>
          <cell r="AJ85">
            <v>0.19924430171106788</v>
          </cell>
          <cell r="AK85">
            <v>0.12455639132265883</v>
          </cell>
          <cell r="AL85">
            <v>0.23884892127422308</v>
          </cell>
          <cell r="AM85">
            <v>9.9095442933652134E-2</v>
          </cell>
          <cell r="AN85">
            <v>9.4572995600016529E-2</v>
          </cell>
          <cell r="AO85">
            <v>8.3792085128144844E-3</v>
          </cell>
          <cell r="AP85">
            <v>0.25649646184113895</v>
          </cell>
          <cell r="AQ85">
            <v>0.25922953189914488</v>
          </cell>
          <cell r="BF85">
            <v>25.870590682196351</v>
          </cell>
          <cell r="BG85">
            <v>20.850618413754852</v>
          </cell>
          <cell r="BH85">
            <v>22.613125346644487</v>
          </cell>
          <cell r="BI85">
            <v>13.513391569606204</v>
          </cell>
          <cell r="BJ85">
            <v>17.728202995008306</v>
          </cell>
          <cell r="BK85">
            <v>179.85846774193539</v>
          </cell>
          <cell r="BL85">
            <v>240.58118852459015</v>
          </cell>
          <cell r="BM85">
            <v>177.1702439024389</v>
          </cell>
          <cell r="BN85">
            <v>149.19449579831945</v>
          </cell>
          <cell r="BO85">
            <v>143.15517699115043</v>
          </cell>
          <cell r="BP85">
            <v>6.9522366130476705</v>
          </cell>
          <cell r="BQ85">
            <v>11.538323888076251</v>
          </cell>
          <cell r="BR85">
            <v>7.834841101640504</v>
          </cell>
          <cell r="BS85">
            <v>11.040492316812747</v>
          </cell>
          <cell r="BT85">
            <v>8.0749964918304649</v>
          </cell>
          <cell r="BU85">
            <v>9.0881780822815266</v>
          </cell>
        </row>
        <row r="86">
          <cell r="A86" t="str">
            <v>MRS</v>
          </cell>
          <cell r="B86" t="str">
            <v>Oil &amp; Gas</v>
          </cell>
          <cell r="C86" t="str">
            <v>Integrated Oil and Gas Service</v>
          </cell>
          <cell r="D86" t="str">
            <v>2, TinCan Island Port Road, Apapa Lagos.</v>
          </cell>
          <cell r="E86" t="str">
            <v>www.mrsoilnigplc.net</v>
          </cell>
          <cell r="F86" t="str">
            <v>Priscilla Thorpe-Monclus || Managing Director</v>
          </cell>
          <cell r="G86" t="str">
            <v>Kamil Bello || Cheirf Financial Officer</v>
          </cell>
          <cell r="H86" t="str">
            <v>Jafojo Oluwakemi M || Company Secretary</v>
          </cell>
          <cell r="I86" t="str">
            <v>Patrice Alberti || Chairman</v>
          </cell>
          <cell r="J86" t="str">
            <v>Priscilla Thorpe-Monclus || Managing Director</v>
          </cell>
          <cell r="K86" t="str">
            <v>Andrew Gbodume || Director</v>
          </cell>
          <cell r="L86" t="str">
            <v>MRS Africa Holdings || 60%</v>
          </cell>
          <cell r="M86" t="str">
            <v>Fine Pen Cust/Assets Mgt.  10.47%</v>
          </cell>
          <cell r="N86" t="str">
            <v xml:space="preserve"> </v>
          </cell>
          <cell r="O86">
            <v>-4.9802787511319266</v>
          </cell>
          <cell r="P86">
            <v>-4.1865126515782229</v>
          </cell>
          <cell r="Q86">
            <v>0.25557495698262678</v>
          </cell>
          <cell r="R86">
            <v>89552.819000000003</v>
          </cell>
          <cell r="S86">
            <v>-6265.6849999999995</v>
          </cell>
          <cell r="T86">
            <v>-1483.9329999999982</v>
          </cell>
          <cell r="U86">
            <v>-1264.940999999998</v>
          </cell>
          <cell r="V86">
            <v>54283.201999999997</v>
          </cell>
          <cell r="W86">
            <v>33562.504000000008</v>
          </cell>
          <cell r="X86">
            <v>20720.698</v>
          </cell>
          <cell r="Y86">
            <v>20568.305</v>
          </cell>
          <cell r="Z86">
            <v>92325.404999999999</v>
          </cell>
          <cell r="AA86">
            <v>-5782.2110000000002</v>
          </cell>
          <cell r="AB86">
            <v>2431.9179999999969</v>
          </cell>
          <cell r="AC86">
            <v>746.40399999999693</v>
          </cell>
          <cell r="AD86">
            <v>57846.626000000004</v>
          </cell>
          <cell r="AE86">
            <v>37628.504999999997</v>
          </cell>
          <cell r="AF86">
            <v>20218.120999999999</v>
          </cell>
          <cell r="AG86">
            <v>20091.127</v>
          </cell>
          <cell r="AH86">
            <v>253.99</v>
          </cell>
          <cell r="AI86">
            <v>5295.6915000000008</v>
          </cell>
          <cell r="AJ86">
            <v>-7.5937059601605128E-3</v>
          </cell>
          <cell r="AK86">
            <v>2.0278313160415173E-2</v>
          </cell>
          <cell r="AL86" t="e">
            <v>#NUM!</v>
          </cell>
          <cell r="AM86" t="e">
            <v>#NUM!</v>
          </cell>
          <cell r="AN86">
            <v>-1.5769416208883058E-2</v>
          </cell>
          <cell r="AO86">
            <v>-2.8183322647783782E-2</v>
          </cell>
          <cell r="AP86">
            <v>6.1573345789136535E-3</v>
          </cell>
          <cell r="AQ86">
            <v>5.8855079187580817E-3</v>
          </cell>
          <cell r="BF86">
            <v>-4.9802787511319266</v>
          </cell>
          <cell r="BG86">
            <v>5.4531910705145457</v>
          </cell>
          <cell r="BH86">
            <v>5.7715067522343571</v>
          </cell>
          <cell r="BI86">
            <v>3.6837080200008119</v>
          </cell>
          <cell r="BJ86">
            <v>2.9387141226032401</v>
          </cell>
          <cell r="BK86">
            <v>28.591088709677472</v>
          </cell>
          <cell r="BL86">
            <v>35.4284836065573</v>
          </cell>
          <cell r="BM86">
            <v>42.271959183673403</v>
          </cell>
          <cell r="BN86">
            <v>50.289831932773033</v>
          </cell>
          <cell r="BO86">
            <v>55.426504424778742</v>
          </cell>
          <cell r="BP86">
            <v>-5.740861132156355</v>
          </cell>
          <cell r="BQ86">
            <v>6.4968351830031112</v>
          </cell>
          <cell r="BR86">
            <v>7.3242501479026103</v>
          </cell>
          <cell r="BS86">
            <v>13.651959292029327</v>
          </cell>
          <cell r="BT86">
            <v>18.860801735855663</v>
          </cell>
          <cell r="BU86">
            <v>8.1185970453268705</v>
          </cell>
        </row>
        <row r="87">
          <cell r="A87" t="str">
            <v>OANDO</v>
          </cell>
          <cell r="B87" t="str">
            <v>Oil &amp; Gas</v>
          </cell>
          <cell r="C87" t="str">
            <v>Integrated Oil and Gas Service</v>
          </cell>
          <cell r="D87" t="str">
            <v>17a, The wings Complex, Ozumba Mbadiwe  Victoria Island  Lagos.</v>
          </cell>
          <cell r="E87" t="str">
            <v>www.oandoplc.com</v>
          </cell>
          <cell r="F87" t="str">
            <v>Jubril Adewale Tinubu || Group Chief Executive</v>
          </cell>
          <cell r="G87" t="str">
            <v>Omamofe Boyo || Deputy Group Chief Executive</v>
          </cell>
          <cell r="H87" t="str">
            <v>Olufemi Adeyemo || Chief Financial Officer</v>
          </cell>
          <cell r="I87" t="str">
            <v>Oba Adedotun Gbadebo || Chairman</v>
          </cell>
          <cell r="J87" t="str">
            <v>Jubril Adewale Tinubu || Group Chief Executive</v>
          </cell>
          <cell r="K87" t="str">
            <v>Michael Adedotun Gbadebo</v>
          </cell>
          <cell r="L87" t="str">
            <v>Ocean and Oil Dev. Partners Ltd               57.37%</v>
          </cell>
          <cell r="M87" t="str">
            <v xml:space="preserve"> Mangal Group   15.92%</v>
          </cell>
          <cell r="N87">
            <v>0</v>
          </cell>
          <cell r="O87">
            <v>2.316793483507642</v>
          </cell>
          <cell r="P87">
            <v>1.7265241932327828</v>
          </cell>
          <cell r="Q87">
            <v>0.17941898855749627</v>
          </cell>
          <cell r="R87">
            <v>679465.33900000004</v>
          </cell>
          <cell r="S87">
            <v>-70457.123999999996</v>
          </cell>
          <cell r="T87">
            <v>44001.611999999986</v>
          </cell>
          <cell r="U87">
            <v>28797.742999999988</v>
          </cell>
          <cell r="V87">
            <v>1075110.4350000001</v>
          </cell>
          <cell r="W87">
            <v>797993.72399999993</v>
          </cell>
          <cell r="X87">
            <v>277116.71100000001</v>
          </cell>
          <cell r="Y87">
            <v>-126534.432</v>
          </cell>
          <cell r="Z87">
            <v>92912.343999999997</v>
          </cell>
          <cell r="AA87">
            <v>-161222.67800000001</v>
          </cell>
          <cell r="AB87">
            <v>-51919.441000000021</v>
          </cell>
          <cell r="AC87">
            <v>-93636.502000000022</v>
          </cell>
          <cell r="AD87">
            <v>892353.56099999999</v>
          </cell>
          <cell r="AE87">
            <v>848742.89999999991</v>
          </cell>
          <cell r="AF87">
            <v>43610.770999999986</v>
          </cell>
          <cell r="AG87">
            <v>-150300.361</v>
          </cell>
          <cell r="AH87">
            <v>12430</v>
          </cell>
          <cell r="AI87">
            <v>49098.5</v>
          </cell>
          <cell r="AJ87">
            <v>0.6444606003427471</v>
          </cell>
          <cell r="AK87">
            <v>-0.18693606931027551</v>
          </cell>
          <cell r="AL87" t="e">
            <v>#NUM!</v>
          </cell>
          <cell r="AM87" t="e">
            <v>#NUM!</v>
          </cell>
          <cell r="AN87">
            <v>4.7680906137488988E-2</v>
          </cell>
          <cell r="AO87">
            <v>-1.5295709141731839E-2</v>
          </cell>
          <cell r="AP87">
            <v>0.58769558749568951</v>
          </cell>
          <cell r="AQ87">
            <v>-4.2117643251973313E-2</v>
          </cell>
          <cell r="BF87">
            <v>2.316793483507642</v>
          </cell>
          <cell r="BG87">
            <v>1.0835185423537943</v>
          </cell>
          <cell r="BH87">
            <v>-2.0421422940797918</v>
          </cell>
          <cell r="BI87">
            <v>-2.5092659052521502</v>
          </cell>
          <cell r="BJ87">
            <v>-7.530682161814382</v>
          </cell>
          <cell r="BK87">
            <v>5.9497983870967754</v>
          </cell>
          <cell r="BL87">
            <v>6.2738934426229509</v>
          </cell>
          <cell r="BM87">
            <v>4.9607723577235818</v>
          </cell>
          <cell r="BN87">
            <v>12.839327731092443</v>
          </cell>
          <cell r="BO87">
            <v>21.829690265486722</v>
          </cell>
          <cell r="BP87">
            <v>2.568117715044993</v>
          </cell>
          <cell r="BQ87">
            <v>5.7902963330870039</v>
          </cell>
          <cell r="BR87">
            <v>-2.4292001454085508</v>
          </cell>
          <cell r="BS87">
            <v>-5.1167665029913394</v>
          </cell>
          <cell r="BT87">
            <v>-2.898766645095967</v>
          </cell>
          <cell r="BU87">
            <v>-0.41726384907277192</v>
          </cell>
        </row>
        <row r="88">
          <cell r="A88" t="str">
            <v>SEPLAT</v>
          </cell>
          <cell r="B88" t="str">
            <v>Oil &amp; Gas</v>
          </cell>
          <cell r="C88" t="str">
            <v>Crude Oil and Natural Gas Extraction</v>
          </cell>
          <cell r="D88" t="str">
            <v>25a Lugard Avenue Ikoyi Lagos Nigeria.</v>
          </cell>
          <cell r="E88" t="str">
            <v>www.seplatpetroleum.com</v>
          </cell>
          <cell r="F88" t="str">
            <v>Ojunekwu Augustine Avuru ||  Managing Director and CEO</v>
          </cell>
          <cell r="G88" t="str">
            <v xml:space="preserve">Roger Thompson Brown  ||  Chief Financial Officer </v>
          </cell>
          <cell r="H88" t="str">
            <v>Mirian Kachikwu || Company Secretary</v>
          </cell>
          <cell r="I88" t="str">
            <v>Ambrosie Bryant Chukwueloka Orjiako || Chairman</v>
          </cell>
          <cell r="J88" t="str">
            <v>Michel Hochard || Non-Executive Director</v>
          </cell>
          <cell r="K88" t="str">
            <v>Michael Richard Alexander || Senior Independent Non-Executive Director</v>
          </cell>
          <cell r="L88" t="str">
            <v>CIS PLC – MAIN  73.45%</v>
          </cell>
          <cell r="M88" t="str">
            <v>Platform Petroleum Limited   7.84%</v>
          </cell>
          <cell r="N88">
            <v>0</v>
          </cell>
          <cell r="O88">
            <v>76.247365916660996</v>
          </cell>
          <cell r="P88">
            <v>6.295299440568793</v>
          </cell>
          <cell r="Q88">
            <v>0.57470456099228451</v>
          </cell>
          <cell r="R88">
            <v>228391</v>
          </cell>
          <cell r="S88">
            <v>-24417</v>
          </cell>
          <cell r="T88">
            <v>94875</v>
          </cell>
          <cell r="U88">
            <v>44867</v>
          </cell>
          <cell r="V88">
            <v>775656</v>
          </cell>
          <cell r="W88">
            <v>284184</v>
          </cell>
          <cell r="X88">
            <v>491472</v>
          </cell>
          <cell r="Y88">
            <v>192723</v>
          </cell>
          <cell r="Z88">
            <v>124377</v>
          </cell>
          <cell r="AA88">
            <v>-24324</v>
          </cell>
          <cell r="AB88">
            <v>46471</v>
          </cell>
          <cell r="AC88">
            <v>40481</v>
          </cell>
          <cell r="AD88">
            <v>444024</v>
          </cell>
          <cell r="AE88">
            <v>184367</v>
          </cell>
          <cell r="AF88">
            <v>259658</v>
          </cell>
          <cell r="AG88">
            <v>135727</v>
          </cell>
          <cell r="AH88">
            <v>588.44000000000005</v>
          </cell>
          <cell r="AI88">
            <v>311873.2</v>
          </cell>
          <cell r="AJ88">
            <v>0.16408509135395222</v>
          </cell>
          <cell r="AK88">
            <v>9.5447866390219183E-4</v>
          </cell>
          <cell r="AL88">
            <v>0.19534272496418836</v>
          </cell>
          <cell r="AM88">
            <v>2.6051004422764645E-2</v>
          </cell>
          <cell r="AN88">
            <v>0.14965009053471334</v>
          </cell>
          <cell r="AO88">
            <v>0.11424093226940579</v>
          </cell>
          <cell r="AP88">
            <v>0.17293587099642616</v>
          </cell>
          <cell r="AQ88">
            <v>9.1608288015575745E-2</v>
          </cell>
          <cell r="BF88">
            <v>76.247365916660996</v>
          </cell>
          <cell r="BG88">
            <v>137.84073142546393</v>
          </cell>
          <cell r="BH88">
            <v>-77.125960165862267</v>
          </cell>
          <cell r="BI88">
            <v>22.080416015226699</v>
          </cell>
          <cell r="BJ88">
            <v>68.793759771599483</v>
          </cell>
          <cell r="BK88">
            <v>670.35306451612882</v>
          </cell>
          <cell r="BL88">
            <v>440.46647540983588</v>
          </cell>
          <cell r="BM88">
            <v>317.13768292682914</v>
          </cell>
          <cell r="BN88">
            <v>309.18294117647082</v>
          </cell>
          <cell r="BO88">
            <v>601.12999999999988</v>
          </cell>
          <cell r="BP88">
            <v>8.7918193167332532</v>
          </cell>
          <cell r="BQ88">
            <v>3.1954740145006699</v>
          </cell>
          <cell r="BR88">
            <v>-4.1119446972823761</v>
          </cell>
          <cell r="BS88">
            <v>14.002586770251867</v>
          </cell>
          <cell r="BT88">
            <v>8.7381472098021273</v>
          </cell>
          <cell r="BU88">
            <v>6.1232165228011084</v>
          </cell>
        </row>
        <row r="89">
          <cell r="A89" t="str">
            <v>TOTAL</v>
          </cell>
          <cell r="B89" t="str">
            <v>Oil &amp; Gas</v>
          </cell>
          <cell r="C89" t="str">
            <v>Integrated Oil and Gas Service</v>
          </cell>
          <cell r="D89" t="str">
            <v>Total House 4 Church gate Street, Victoria Island, Lagos.</v>
          </cell>
          <cell r="E89" t="str">
            <v>www.total.com.ng</v>
          </cell>
          <cell r="F89" t="str">
            <v xml:space="preserve">J-P Torres || Managing Director </v>
          </cell>
          <cell r="G89" t="str">
            <v>B. Dormoy || Executive Director</v>
          </cell>
          <cell r="H89" t="str">
            <v>Popoola-Mordi || Company Secretary</v>
          </cell>
          <cell r="I89" t="str">
            <v>S. Mittelman - Chairman</v>
          </cell>
          <cell r="J89" t="str">
            <v>F. Majekodunmi - Non Executive Director</v>
          </cell>
          <cell r="K89" t="str">
            <v>T. Ibru - Non Executive Director</v>
          </cell>
          <cell r="L89" t="str">
            <v>Total Raffinage Marketing     61.72%</v>
          </cell>
          <cell r="M89">
            <v>0</v>
          </cell>
          <cell r="N89">
            <v>0</v>
          </cell>
          <cell r="O89">
            <v>23.447493520264</v>
          </cell>
          <cell r="P89">
            <v>5.5400377821935072</v>
          </cell>
          <cell r="Q89">
            <v>1.435156966502237</v>
          </cell>
          <cell r="R89">
            <v>307987.89600000001</v>
          </cell>
          <cell r="S89">
            <v>-5795.2460000000001</v>
          </cell>
          <cell r="T89">
            <v>9811.8160000000316</v>
          </cell>
          <cell r="U89">
            <v>7960.8930000000328</v>
          </cell>
          <cell r="V89">
            <v>132520.783</v>
          </cell>
          <cell r="W89">
            <v>101789.895</v>
          </cell>
          <cell r="X89">
            <v>30730.887999999999</v>
          </cell>
          <cell r="Y89">
            <v>30561.127</v>
          </cell>
          <cell r="Z89">
            <v>240618.693</v>
          </cell>
          <cell r="AA89">
            <v>-4555.0659999999998</v>
          </cell>
          <cell r="AB89">
            <v>9111.2140000000127</v>
          </cell>
          <cell r="AC89">
            <v>5290.4580000000133</v>
          </cell>
          <cell r="AD89">
            <v>95512.427999999985</v>
          </cell>
          <cell r="AE89">
            <v>79582.258000000002</v>
          </cell>
          <cell r="AF89">
            <v>15930.17</v>
          </cell>
          <cell r="AG89">
            <v>15760.409</v>
          </cell>
          <cell r="AH89">
            <v>339.52</v>
          </cell>
          <cell r="AI89">
            <v>50248.959999999999</v>
          </cell>
          <cell r="AJ89">
            <v>6.3655699043113412E-2</v>
          </cell>
          <cell r="AK89">
            <v>6.2048379136931953E-2</v>
          </cell>
          <cell r="AL89">
            <v>1.8692918192791952E-2</v>
          </cell>
          <cell r="AM89">
            <v>0.10755965908020437</v>
          </cell>
          <cell r="AN89">
            <v>8.5315553798532173E-2</v>
          </cell>
          <cell r="AO89">
            <v>6.3462308828357239E-2</v>
          </cell>
          <cell r="AP89">
            <v>0.17852466138360201</v>
          </cell>
          <cell r="AQ89">
            <v>0.18005016643899774</v>
          </cell>
          <cell r="BF89">
            <v>23.447493520264</v>
          </cell>
          <cell r="BG89">
            <v>23.619515786993485</v>
          </cell>
          <cell r="BH89">
            <v>43.582398680490208</v>
          </cell>
          <cell r="BI89">
            <v>11.919919297832216</v>
          </cell>
          <cell r="BJ89">
            <v>15.582168944392123</v>
          </cell>
          <cell r="BK89">
            <v>209.2356854838707</v>
          </cell>
          <cell r="BL89">
            <v>257.11893442622949</v>
          </cell>
          <cell r="BM89">
            <v>206.40223577235767</v>
          </cell>
          <cell r="BN89">
            <v>151.91819327731091</v>
          </cell>
          <cell r="BO89">
            <v>169.82730088495569</v>
          </cell>
          <cell r="BP89">
            <v>8.9235843184280306</v>
          </cell>
          <cell r="BQ89">
            <v>10.885868141624508</v>
          </cell>
          <cell r="BR89">
            <v>4.7359081193654964</v>
          </cell>
          <cell r="BS89">
            <v>12.744901159267002</v>
          </cell>
          <cell r="BT89">
            <v>10.898822974581787</v>
          </cell>
          <cell r="BU89">
            <v>9.6378169426533642</v>
          </cell>
        </row>
        <row r="90">
          <cell r="A90" t="str">
            <v>Printing &amp; Publishing</v>
          </cell>
        </row>
        <row r="91">
          <cell r="A91" t="str">
            <v>LEARNAFRCA</v>
          </cell>
          <cell r="B91" t="str">
            <v>Services</v>
          </cell>
          <cell r="C91" t="str">
            <v>Printing/Publishing</v>
          </cell>
          <cell r="D91" t="str">
            <v>52 Oba Akran Avenue, Ikeja Lagos Nigeria</v>
          </cell>
          <cell r="E91" t="str">
            <v>www.learnafricaplc.com</v>
          </cell>
          <cell r="F91" t="str">
            <v>Hassan Bala || Managing Director</v>
          </cell>
          <cell r="G91" t="str">
            <v>Cordelia Ojeile || Finance Director</v>
          </cell>
          <cell r="H91" t="str">
            <v>Gbola Aiyedun || Director, Publishing</v>
          </cell>
          <cell r="I91" t="str">
            <v>Emeke Iwerebon || Chairman</v>
          </cell>
          <cell r="J91" t="str">
            <v>Hassan Bala || Managing Director</v>
          </cell>
          <cell r="K91" t="str">
            <v>Gbola Aiyedun || Director, Publishing</v>
          </cell>
          <cell r="L91" t="str">
            <v>Emeke Iwerebon  12%</v>
          </cell>
          <cell r="M91" t="str">
            <v>Ade-Ajayi Jacob Festus 5.50%</v>
          </cell>
          <cell r="N91">
            <v>0</v>
          </cell>
          <cell r="O91">
            <v>0.51842638432368471</v>
          </cell>
          <cell r="P91">
            <v>2.7004798411762465</v>
          </cell>
          <cell r="Q91">
            <v>0.32348818402372181</v>
          </cell>
          <cell r="R91">
            <v>3549.6919999999996</v>
          </cell>
          <cell r="S91">
            <v>-1653.1161504109014</v>
          </cell>
          <cell r="T91">
            <v>335.41176804806355</v>
          </cell>
          <cell r="U91">
            <v>399.94003418650658</v>
          </cell>
          <cell r="V91">
            <v>4694.5830000000005</v>
          </cell>
          <cell r="W91">
            <v>1355.883</v>
          </cell>
          <cell r="X91">
            <v>3338.7</v>
          </cell>
          <cell r="Y91">
            <v>945.05799999999999</v>
          </cell>
          <cell r="Z91">
            <v>2211.2130000000002</v>
          </cell>
          <cell r="AA91">
            <v>-1099.925</v>
          </cell>
          <cell r="AB91">
            <v>-31.172999999999888</v>
          </cell>
          <cell r="AC91">
            <v>-20.415999999999887</v>
          </cell>
          <cell r="AD91">
            <v>4050.1799999999994</v>
          </cell>
          <cell r="AE91">
            <v>569.34400000000005</v>
          </cell>
          <cell r="AF91">
            <v>3480.8359999999998</v>
          </cell>
          <cell r="AG91">
            <v>1087.194</v>
          </cell>
          <cell r="AH91">
            <v>771.45</v>
          </cell>
          <cell r="AI91">
            <v>1041.4575000000002</v>
          </cell>
          <cell r="AJ91">
            <v>0.12561539216557627</v>
          </cell>
          <cell r="AK91">
            <v>0.10722293688617301</v>
          </cell>
          <cell r="AL91" t="e">
            <v>#NUM!</v>
          </cell>
          <cell r="AM91" t="e">
            <v>#NUM!</v>
          </cell>
          <cell r="AN91">
            <v>3.7601699115140219E-2</v>
          </cell>
          <cell r="AO91">
            <v>0.24225818481556982</v>
          </cell>
          <cell r="AP91">
            <v>-1.0368617688225168E-2</v>
          </cell>
          <cell r="AQ91">
            <v>-3.4420906459883494E-2</v>
          </cell>
          <cell r="BF91">
            <v>0.51842638432368471</v>
          </cell>
          <cell r="BG91">
            <v>0.34583706008166415</v>
          </cell>
          <cell r="BH91">
            <v>0.30741979389461432</v>
          </cell>
          <cell r="BI91">
            <v>-0.83400349990278022</v>
          </cell>
          <cell r="BJ91">
            <v>-2.6464450061572217E-2</v>
          </cell>
          <cell r="BK91">
            <v>1.185282258064517</v>
          </cell>
          <cell r="BL91">
            <v>0.81672131147541049</v>
          </cell>
          <cell r="BM91">
            <v>0.7367073170731715</v>
          </cell>
          <cell r="BN91">
            <v>1.0663865546218476</v>
          </cell>
          <cell r="BO91">
            <v>1.664690265486727</v>
          </cell>
          <cell r="BP91">
            <v>2.2863077457193501</v>
          </cell>
          <cell r="BQ91">
            <v>2.3615783435197901</v>
          </cell>
          <cell r="BR91">
            <v>2.3964212184909601</v>
          </cell>
          <cell r="BS91">
            <v>-1.2786355869563573</v>
          </cell>
          <cell r="BT91">
            <v>-62.90288525224053</v>
          </cell>
          <cell r="BU91">
            <v>-11.427442706293357</v>
          </cell>
        </row>
        <row r="92">
          <cell r="A92" t="str">
            <v>UPL</v>
          </cell>
          <cell r="B92" t="str">
            <v>Services</v>
          </cell>
          <cell r="C92" t="str">
            <v>Printing/Publishing</v>
          </cell>
          <cell r="D92" t="str">
            <v>Three Crowns Building, Jericho Oyo State Ibadan, 23402 Nigeria</v>
          </cell>
          <cell r="E92" t="str">
            <v>www.universitypressplc.com</v>
          </cell>
          <cell r="F92" t="str">
            <v>Samuel Kolawole || Managing Director/CEO</v>
          </cell>
          <cell r="G92" t="str">
            <v>Adebayo Ganiyu Adebowale || Executive Director:Finance</v>
          </cell>
          <cell r="H92" t="str">
            <v>Folakemi Bademosi || Executive Director:Publishing</v>
          </cell>
          <cell r="I92" t="str">
            <v>Lalekan Are || Chairman</v>
          </cell>
          <cell r="J92" t="str">
            <v>Adamu Sufi || Director</v>
          </cell>
          <cell r="K92" t="str">
            <v>Samuel Kolawole || Managing Director/CEO</v>
          </cell>
          <cell r="L92" t="str">
            <v>Oxford University Press, U.K  13.20%</v>
          </cell>
          <cell r="M92" t="str">
            <v>Awhua Resources Limited  9.31%</v>
          </cell>
          <cell r="N92" t="str">
            <v>Lalekan Are  6.26%</v>
          </cell>
          <cell r="O92">
            <v>0.48077466910827327</v>
          </cell>
          <cell r="P92">
            <v>3.743957649305</v>
          </cell>
          <cell r="Q92">
            <v>0.30276711310771243</v>
          </cell>
          <cell r="R92">
            <v>1801.3150000000001</v>
          </cell>
          <cell r="S92">
            <v>-901.80400000000009</v>
          </cell>
          <cell r="T92">
            <v>287.62900000000019</v>
          </cell>
          <cell r="U92">
            <v>207.41100000000017</v>
          </cell>
          <cell r="V92">
            <v>3412.9919999999997</v>
          </cell>
          <cell r="W92">
            <v>848.18900000000008</v>
          </cell>
          <cell r="X92">
            <v>2564.8029999999999</v>
          </cell>
          <cell r="Y92">
            <v>1466.7570000000001</v>
          </cell>
          <cell r="Z92">
            <v>2438.27</v>
          </cell>
          <cell r="AA92">
            <v>-832.35400000000004</v>
          </cell>
          <cell r="AB92">
            <v>341.99299999999994</v>
          </cell>
          <cell r="AC92">
            <v>233.92499999999995</v>
          </cell>
          <cell r="AD92">
            <v>2973.4059999999999</v>
          </cell>
          <cell r="AE92">
            <v>731.15099999999995</v>
          </cell>
          <cell r="AF92">
            <v>2242.2550000000001</v>
          </cell>
          <cell r="AG92">
            <v>990.71100000000001</v>
          </cell>
          <cell r="AH92">
            <v>431.41</v>
          </cell>
          <cell r="AI92">
            <v>793.79440000000011</v>
          </cell>
          <cell r="AJ92">
            <v>-7.2899174934406896E-2</v>
          </cell>
          <cell r="AK92">
            <v>2.0236887126318326E-2</v>
          </cell>
          <cell r="AL92">
            <v>-4.235650357711418E-2</v>
          </cell>
          <cell r="AM92">
            <v>-2.9626815118542038E-2</v>
          </cell>
          <cell r="AN92">
            <v>3.5071293769363132E-2</v>
          </cell>
          <cell r="AO92">
            <v>3.7818455295479447E-2</v>
          </cell>
          <cell r="AP92">
            <v>3.4170756525668367E-2</v>
          </cell>
          <cell r="AQ92">
            <v>0.10306929594223768</v>
          </cell>
          <cell r="BF92">
            <v>0.48077466910827327</v>
          </cell>
          <cell r="BG92">
            <v>0.27449062376857269</v>
          </cell>
          <cell r="BH92">
            <v>0.16985234463735219</v>
          </cell>
          <cell r="BI92">
            <v>0.31615864259057536</v>
          </cell>
          <cell r="BJ92">
            <v>0.54223360608238091</v>
          </cell>
          <cell r="BK92">
            <v>2.2185887096774244</v>
          </cell>
          <cell r="BL92">
            <v>3.3190833333333316</v>
          </cell>
          <cell r="BM92">
            <v>4.9145491803278736</v>
          </cell>
          <cell r="BN92">
            <v>5.2913445378151298</v>
          </cell>
          <cell r="BO92">
            <v>4.1652212389380523</v>
          </cell>
          <cell r="BP92">
            <v>4.6146123168102795</v>
          </cell>
          <cell r="BQ92">
            <v>12.091791288768036</v>
          </cell>
          <cell r="BR92">
            <v>28.934243980092319</v>
          </cell>
          <cell r="BS92">
            <v>16.736358982497933</v>
          </cell>
          <cell r="BT92">
            <v>7.6815992078241555</v>
          </cell>
          <cell r="BU92">
            <v>14.011721155198543</v>
          </cell>
        </row>
        <row r="93">
          <cell r="A93" t="str">
            <v>Transportation</v>
          </cell>
        </row>
        <row r="94">
          <cell r="A94" t="str">
            <v>CILEASING</v>
          </cell>
          <cell r="B94" t="str">
            <v>Services</v>
          </cell>
          <cell r="C94" t="str">
            <v>Transport-Related Services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2.9629288806431671</v>
          </cell>
          <cell r="P94">
            <v>1.5356426641642256</v>
          </cell>
          <cell r="Q94">
            <v>0.15040294706248009</v>
          </cell>
          <cell r="R94">
            <v>28181.992999999999</v>
          </cell>
          <cell r="S94">
            <v>-3111.0250000000001</v>
          </cell>
          <cell r="T94">
            <v>1540.2340000000004</v>
          </cell>
          <cell r="U94">
            <v>1197.7640000000004</v>
          </cell>
          <cell r="V94">
            <v>55182.756999999998</v>
          </cell>
          <cell r="W94">
            <v>42953.360000000008</v>
          </cell>
          <cell r="X94">
            <v>12229.397999999999</v>
          </cell>
          <cell r="Y94">
            <v>3042.1010000000001</v>
          </cell>
          <cell r="Z94">
            <v>13883.941999999999</v>
          </cell>
          <cell r="AA94">
            <v>-2003.748</v>
          </cell>
          <cell r="AB94">
            <v>411.80600000000004</v>
          </cell>
          <cell r="AC94">
            <v>178.06700000000004</v>
          </cell>
          <cell r="AD94">
            <v>38371.69999999999</v>
          </cell>
          <cell r="AE94">
            <v>30278.673000000003</v>
          </cell>
          <cell r="AF94">
            <v>8093.027000000001</v>
          </cell>
          <cell r="AG94">
            <v>511.85899999999998</v>
          </cell>
          <cell r="AH94">
            <v>404.25</v>
          </cell>
          <cell r="AI94">
            <v>2223.375</v>
          </cell>
          <cell r="AJ94">
            <v>0.19361626455129888</v>
          </cell>
          <cell r="AK94">
            <v>0.11625932469962508</v>
          </cell>
          <cell r="AL94">
            <v>0.39066815237499108</v>
          </cell>
          <cell r="AM94">
            <v>0.61044891621608222</v>
          </cell>
          <cell r="AN94">
            <v>9.5085651374678948E-2</v>
          </cell>
          <cell r="AO94">
            <v>9.135257137552899E-2</v>
          </cell>
          <cell r="AP94">
            <v>0.10872418859348865</v>
          </cell>
          <cell r="AQ94">
            <v>0.56136996629346569</v>
          </cell>
          <cell r="BF94">
            <v>2.9629288806431671</v>
          </cell>
          <cell r="BG94">
            <v>2.7194162028447706</v>
          </cell>
          <cell r="BH94">
            <v>2.277964131106986</v>
          </cell>
          <cell r="BI94">
            <v>0.36801731601731619</v>
          </cell>
          <cell r="BJ94">
            <v>0.44048732220160802</v>
          </cell>
          <cell r="BK94">
            <v>2.0910483870967731</v>
          </cell>
          <cell r="BL94">
            <v>0.92303278688524515</v>
          </cell>
          <cell r="BM94">
            <v>0.5</v>
          </cell>
          <cell r="BN94">
            <v>0.52453781512605047</v>
          </cell>
          <cell r="BO94">
            <v>0.51371681415929216</v>
          </cell>
          <cell r="BP94">
            <v>0.70573694858408698</v>
          </cell>
          <cell r="BQ94">
            <v>0.33942314012826141</v>
          </cell>
          <cell r="BR94">
            <v>0.2194942374957515</v>
          </cell>
          <cell r="BS94">
            <v>1.4253074306464688</v>
          </cell>
          <cell r="BT94">
            <v>1.1662465371118389</v>
          </cell>
          <cell r="BU94">
            <v>0.77124165879328144</v>
          </cell>
        </row>
        <row r="95">
          <cell r="A95" t="str">
            <v>Telecommunications</v>
          </cell>
        </row>
        <row r="96">
          <cell r="A96" t="str">
            <v>MTNN</v>
          </cell>
          <cell r="B96" t="str">
            <v>ICT</v>
          </cell>
          <cell r="C96" t="str">
            <v>Telecommunications Services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7.1574249861142025</v>
          </cell>
          <cell r="P96">
            <v>17.604096479452725</v>
          </cell>
          <cell r="Q96">
            <v>11.019888643066119</v>
          </cell>
          <cell r="R96">
            <v>1039117.81</v>
          </cell>
          <cell r="S96">
            <v>-130418.701</v>
          </cell>
          <cell r="T96">
            <v>266113.77700000012</v>
          </cell>
          <cell r="U96">
            <v>145685.9010000001</v>
          </cell>
          <cell r="V96">
            <v>747391.55200000003</v>
          </cell>
          <cell r="W96">
            <v>514660.647</v>
          </cell>
          <cell r="X96">
            <v>232730.905</v>
          </cell>
          <cell r="Y96">
            <v>167579.85999999999</v>
          </cell>
          <cell r="Z96">
            <v>824806.80099999998</v>
          </cell>
          <cell r="AA96">
            <v>0</v>
          </cell>
          <cell r="AB96">
            <v>824806.80099999998</v>
          </cell>
          <cell r="AC96">
            <v>209026.87299999996</v>
          </cell>
          <cell r="AD96">
            <v>562641.80999999994</v>
          </cell>
          <cell r="AE96">
            <v>390576.14500000002</v>
          </cell>
          <cell r="AF96">
            <v>172065.66500000001</v>
          </cell>
          <cell r="AG96">
            <v>0</v>
          </cell>
          <cell r="AH96">
            <v>20354.513149999999</v>
          </cell>
          <cell r="AI96">
            <v>2626749.9220075002</v>
          </cell>
          <cell r="AJ96">
            <v>5.944432456183657E-2</v>
          </cell>
          <cell r="AK96" t="e">
            <v>#DIV/0!</v>
          </cell>
          <cell r="AL96">
            <v>-0.2463342464757402</v>
          </cell>
          <cell r="AM96">
            <v>-8.6299526143087002E-2</v>
          </cell>
          <cell r="AN96">
            <v>7.3566733916354377E-2</v>
          </cell>
          <cell r="AO96">
            <v>7.14053526947942E-2</v>
          </cell>
          <cell r="AP96">
            <v>7.8425032666520567E-2</v>
          </cell>
          <cell r="AQ96" t="e">
            <v>#DIV/0!</v>
          </cell>
          <cell r="BF96">
            <v>7.1574249861142025</v>
          </cell>
          <cell r="BG96">
            <v>199.14556639739641</v>
          </cell>
          <cell r="BH96">
            <v>235.54621840709564</v>
          </cell>
          <cell r="BI96">
            <v>-197.22874825920366</v>
          </cell>
          <cell r="BJ96">
            <v>513.46566596705838</v>
          </cell>
        </row>
      </sheetData>
      <sheetData sheetId="3">
        <row r="1"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  <cell r="K1">
            <v>0</v>
          </cell>
          <cell r="L1">
            <v>0</v>
          </cell>
          <cell r="M1">
            <v>0</v>
          </cell>
          <cell r="N1">
            <v>0</v>
          </cell>
          <cell r="O1">
            <v>0</v>
          </cell>
          <cell r="P1">
            <v>0</v>
          </cell>
          <cell r="Q1">
            <v>0</v>
          </cell>
          <cell r="R1">
            <v>0</v>
          </cell>
          <cell r="S1">
            <v>0</v>
          </cell>
          <cell r="T1">
            <v>0</v>
          </cell>
          <cell r="U1">
            <v>0</v>
          </cell>
          <cell r="V1">
            <v>0</v>
          </cell>
          <cell r="W1">
            <v>0</v>
          </cell>
          <cell r="X1">
            <v>0</v>
          </cell>
          <cell r="Y1">
            <v>0</v>
          </cell>
        </row>
        <row r="2"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>
            <v>0</v>
          </cell>
          <cell r="U2">
            <v>0</v>
          </cell>
          <cell r="V2">
            <v>0</v>
          </cell>
          <cell r="W2">
            <v>0</v>
          </cell>
          <cell r="X2">
            <v>0</v>
          </cell>
          <cell r="Y2">
            <v>0</v>
          </cell>
        </row>
        <row r="3">
          <cell r="A3" t="str">
            <v>Printed 03/07/2019 14:39:53.053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</row>
        <row r="4"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</row>
        <row r="5"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</row>
        <row r="6">
          <cell r="A6" t="str">
            <v>S/N</v>
          </cell>
          <cell r="B6" t="str">
            <v>COMPANY</v>
          </cell>
          <cell r="C6">
            <v>0</v>
          </cell>
          <cell r="D6" t="str">
            <v>PCLOSE</v>
          </cell>
          <cell r="E6">
            <v>0</v>
          </cell>
          <cell r="F6" t="str">
            <v>OOPEN</v>
          </cell>
          <cell r="G6">
            <v>0</v>
          </cell>
          <cell r="H6" t="str">
            <v>OPEN</v>
          </cell>
          <cell r="I6">
            <v>0</v>
          </cell>
          <cell r="J6" t="str">
            <v>HIGH</v>
          </cell>
          <cell r="K6">
            <v>0</v>
          </cell>
          <cell r="L6" t="str">
            <v>LOW</v>
          </cell>
          <cell r="M6">
            <v>0</v>
          </cell>
          <cell r="N6" t="str">
            <v>%SPREAD</v>
          </cell>
          <cell r="O6" t="str">
            <v>OCLOSE</v>
          </cell>
          <cell r="P6">
            <v>0</v>
          </cell>
          <cell r="Q6">
            <v>0</v>
          </cell>
          <cell r="R6">
            <v>0</v>
          </cell>
          <cell r="S6" t="str">
            <v>CLOSE</v>
          </cell>
          <cell r="T6">
            <v>0</v>
          </cell>
          <cell r="U6" t="str">
            <v>CHANGE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</row>
        <row r="7">
          <cell r="B7" t="str">
            <v>ABCTRANS</v>
          </cell>
          <cell r="C7">
            <v>0</v>
          </cell>
          <cell r="D7" t="str">
            <v>0.30</v>
          </cell>
          <cell r="E7">
            <v>0</v>
          </cell>
          <cell r="F7" t="str">
            <v>-</v>
          </cell>
          <cell r="G7">
            <v>0</v>
          </cell>
          <cell r="H7" t="str">
            <v>0.30</v>
          </cell>
          <cell r="I7">
            <v>0</v>
          </cell>
          <cell r="J7" t="str">
            <v>-</v>
          </cell>
          <cell r="K7">
            <v>0</v>
          </cell>
          <cell r="L7" t="str">
            <v>-</v>
          </cell>
          <cell r="M7">
            <v>0</v>
          </cell>
          <cell r="N7" t="str">
            <v>-</v>
          </cell>
          <cell r="O7" t="str">
            <v>-</v>
          </cell>
          <cell r="P7">
            <v>0</v>
          </cell>
          <cell r="Q7">
            <v>0</v>
          </cell>
          <cell r="R7">
            <v>0</v>
          </cell>
          <cell r="S7" t="str">
            <v>0.30</v>
          </cell>
          <cell r="T7">
            <v>0</v>
          </cell>
          <cell r="U7" t="str">
            <v>-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</row>
        <row r="8">
          <cell r="B8" t="str">
            <v>ACADEMY</v>
          </cell>
          <cell r="C8">
            <v>0</v>
          </cell>
          <cell r="D8" t="str">
            <v>0.31</v>
          </cell>
          <cell r="E8">
            <v>0</v>
          </cell>
          <cell r="F8" t="str">
            <v>-</v>
          </cell>
          <cell r="G8">
            <v>0</v>
          </cell>
          <cell r="H8" t="str">
            <v>0.31</v>
          </cell>
          <cell r="I8">
            <v>0</v>
          </cell>
          <cell r="J8" t="str">
            <v>0.34</v>
          </cell>
          <cell r="K8">
            <v>0</v>
          </cell>
          <cell r="L8" t="str">
            <v>0.34</v>
          </cell>
          <cell r="M8">
            <v>0</v>
          </cell>
          <cell r="N8" t="str">
            <v>-</v>
          </cell>
          <cell r="O8" t="str">
            <v>-</v>
          </cell>
          <cell r="P8">
            <v>0</v>
          </cell>
          <cell r="Q8">
            <v>0</v>
          </cell>
          <cell r="R8">
            <v>0</v>
          </cell>
          <cell r="S8" t="str">
            <v>0.34</v>
          </cell>
          <cell r="T8">
            <v>0</v>
          </cell>
          <cell r="U8" t="str">
            <v>0.03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</row>
        <row r="9">
          <cell r="B9" t="str">
            <v>ACCESS</v>
          </cell>
          <cell r="C9">
            <v>0</v>
          </cell>
          <cell r="D9" t="str">
            <v>6.50</v>
          </cell>
          <cell r="E9">
            <v>0</v>
          </cell>
          <cell r="F9" t="str">
            <v>-</v>
          </cell>
          <cell r="G9">
            <v>0</v>
          </cell>
          <cell r="H9" t="str">
            <v>6.50</v>
          </cell>
          <cell r="I9">
            <v>0</v>
          </cell>
          <cell r="J9" t="str">
            <v>6.60</v>
          </cell>
          <cell r="K9">
            <v>0</v>
          </cell>
          <cell r="L9" t="str">
            <v>6.45</v>
          </cell>
          <cell r="M9">
            <v>0</v>
          </cell>
          <cell r="N9" t="str">
            <v>2.27</v>
          </cell>
          <cell r="O9" t="str">
            <v>6.60</v>
          </cell>
          <cell r="P9">
            <v>0</v>
          </cell>
          <cell r="Q9">
            <v>0</v>
          </cell>
          <cell r="R9">
            <v>0</v>
          </cell>
          <cell r="S9" t="str">
            <v>6.60</v>
          </cell>
          <cell r="T9">
            <v>0</v>
          </cell>
          <cell r="U9" t="str">
            <v>0.10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</row>
        <row r="10">
          <cell r="B10" t="str">
            <v>AFRIPRUD</v>
          </cell>
          <cell r="C10">
            <v>0</v>
          </cell>
          <cell r="D10" t="str">
            <v>3.57</v>
          </cell>
          <cell r="E10">
            <v>0</v>
          </cell>
          <cell r="F10" t="str">
            <v>-</v>
          </cell>
          <cell r="G10">
            <v>0</v>
          </cell>
          <cell r="H10" t="str">
            <v>3.57</v>
          </cell>
          <cell r="I10">
            <v>0</v>
          </cell>
          <cell r="J10" t="str">
            <v>-</v>
          </cell>
          <cell r="K10">
            <v>0</v>
          </cell>
          <cell r="L10" t="str">
            <v>-</v>
          </cell>
          <cell r="M10">
            <v>0</v>
          </cell>
          <cell r="N10" t="str">
            <v>-</v>
          </cell>
          <cell r="O10" t="str">
            <v>-</v>
          </cell>
          <cell r="P10">
            <v>0</v>
          </cell>
          <cell r="Q10">
            <v>0</v>
          </cell>
          <cell r="R10">
            <v>0</v>
          </cell>
          <cell r="S10" t="str">
            <v>3.57</v>
          </cell>
          <cell r="T10">
            <v>0</v>
          </cell>
          <cell r="U10" t="str">
            <v>-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</row>
        <row r="11">
          <cell r="B11" t="str">
            <v>AGLEVENT</v>
          </cell>
          <cell r="C11">
            <v>0</v>
          </cell>
          <cell r="D11" t="str">
            <v>0.30</v>
          </cell>
          <cell r="E11">
            <v>0</v>
          </cell>
          <cell r="F11" t="str">
            <v>-</v>
          </cell>
          <cell r="G11">
            <v>0</v>
          </cell>
          <cell r="H11" t="str">
            <v>0.30</v>
          </cell>
          <cell r="I11">
            <v>0</v>
          </cell>
          <cell r="J11" t="str">
            <v>-</v>
          </cell>
          <cell r="K11">
            <v>0</v>
          </cell>
          <cell r="L11" t="str">
            <v>-</v>
          </cell>
          <cell r="M11">
            <v>0</v>
          </cell>
          <cell r="N11" t="str">
            <v>-</v>
          </cell>
          <cell r="O11" t="str">
            <v>-</v>
          </cell>
          <cell r="P11">
            <v>0</v>
          </cell>
          <cell r="Q11">
            <v>0</v>
          </cell>
          <cell r="R11">
            <v>0</v>
          </cell>
          <cell r="S11" t="str">
            <v>0.30</v>
          </cell>
          <cell r="T11">
            <v>0</v>
          </cell>
          <cell r="U11" t="str">
            <v>-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</row>
        <row r="12">
          <cell r="B12" t="str">
            <v>AIICO</v>
          </cell>
          <cell r="C12">
            <v>0</v>
          </cell>
          <cell r="D12" t="str">
            <v>0.66</v>
          </cell>
          <cell r="E12">
            <v>0</v>
          </cell>
          <cell r="F12" t="str">
            <v>-</v>
          </cell>
          <cell r="G12">
            <v>0</v>
          </cell>
          <cell r="H12" t="str">
            <v>0.66</v>
          </cell>
          <cell r="I12">
            <v>0</v>
          </cell>
          <cell r="J12" t="str">
            <v>-</v>
          </cell>
          <cell r="K12">
            <v>0</v>
          </cell>
          <cell r="L12" t="str">
            <v>-</v>
          </cell>
          <cell r="M12">
            <v>0</v>
          </cell>
          <cell r="N12" t="str">
            <v>-</v>
          </cell>
          <cell r="O12" t="str">
            <v>-</v>
          </cell>
          <cell r="P12">
            <v>0</v>
          </cell>
          <cell r="Q12">
            <v>0</v>
          </cell>
          <cell r="R12">
            <v>0</v>
          </cell>
          <cell r="S12" t="str">
            <v>0.66</v>
          </cell>
          <cell r="T12">
            <v>0</v>
          </cell>
          <cell r="U12" t="str">
            <v>-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</row>
        <row r="13">
          <cell r="B13" t="str">
            <v>BERGER</v>
          </cell>
          <cell r="C13">
            <v>0</v>
          </cell>
          <cell r="D13" t="str">
            <v>7.00</v>
          </cell>
          <cell r="E13">
            <v>0</v>
          </cell>
          <cell r="F13" t="str">
            <v>-</v>
          </cell>
          <cell r="G13">
            <v>0</v>
          </cell>
          <cell r="H13" t="str">
            <v>7.00</v>
          </cell>
          <cell r="I13">
            <v>0</v>
          </cell>
          <cell r="J13" t="str">
            <v>-</v>
          </cell>
          <cell r="K13">
            <v>0</v>
          </cell>
          <cell r="L13" t="str">
            <v>-</v>
          </cell>
          <cell r="M13">
            <v>0</v>
          </cell>
          <cell r="N13" t="str">
            <v>-</v>
          </cell>
          <cell r="O13" t="str">
            <v>-</v>
          </cell>
          <cell r="P13">
            <v>0</v>
          </cell>
          <cell r="Q13">
            <v>0</v>
          </cell>
          <cell r="R13">
            <v>0</v>
          </cell>
          <cell r="S13" t="str">
            <v>7.00</v>
          </cell>
          <cell r="T13">
            <v>0</v>
          </cell>
          <cell r="U13" t="str">
            <v>-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</row>
        <row r="14">
          <cell r="B14" t="str">
            <v>BETAGLAS</v>
          </cell>
          <cell r="C14">
            <v>0</v>
          </cell>
          <cell r="D14" t="str">
            <v>66.35</v>
          </cell>
          <cell r="E14">
            <v>0</v>
          </cell>
          <cell r="F14" t="str">
            <v>-</v>
          </cell>
          <cell r="G14">
            <v>0</v>
          </cell>
          <cell r="H14" t="str">
            <v>66.35</v>
          </cell>
          <cell r="I14">
            <v>0</v>
          </cell>
          <cell r="J14" t="str">
            <v>-</v>
          </cell>
          <cell r="K14">
            <v>0</v>
          </cell>
          <cell r="L14" t="str">
            <v>-</v>
          </cell>
          <cell r="M14">
            <v>0</v>
          </cell>
          <cell r="N14" t="str">
            <v>-</v>
          </cell>
          <cell r="O14" t="str">
            <v>-</v>
          </cell>
          <cell r="P14">
            <v>0</v>
          </cell>
          <cell r="Q14">
            <v>0</v>
          </cell>
          <cell r="R14">
            <v>0</v>
          </cell>
          <cell r="S14" t="str">
            <v>66.35</v>
          </cell>
          <cell r="T14">
            <v>0</v>
          </cell>
          <cell r="U14" t="str">
            <v>-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</row>
        <row r="15">
          <cell r="B15" t="str">
            <v>BOCGAS</v>
          </cell>
          <cell r="C15">
            <v>0</v>
          </cell>
          <cell r="D15" t="str">
            <v>4.13</v>
          </cell>
          <cell r="E15">
            <v>0</v>
          </cell>
          <cell r="F15" t="str">
            <v>-</v>
          </cell>
          <cell r="G15">
            <v>0</v>
          </cell>
          <cell r="H15" t="str">
            <v>4.13</v>
          </cell>
          <cell r="I15">
            <v>0</v>
          </cell>
          <cell r="J15" t="str">
            <v>4.54</v>
          </cell>
          <cell r="K15">
            <v>0</v>
          </cell>
          <cell r="L15" t="str">
            <v>4.54</v>
          </cell>
          <cell r="M15">
            <v>0</v>
          </cell>
          <cell r="N15" t="str">
            <v>-</v>
          </cell>
          <cell r="O15" t="str">
            <v>-</v>
          </cell>
          <cell r="P15">
            <v>0</v>
          </cell>
          <cell r="Q15">
            <v>0</v>
          </cell>
          <cell r="R15">
            <v>0</v>
          </cell>
          <cell r="S15" t="str">
            <v>4.54</v>
          </cell>
          <cell r="T15">
            <v>0</v>
          </cell>
          <cell r="U15" t="str">
            <v>0.41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</row>
        <row r="16">
          <cell r="B16" t="str">
            <v>CADBURY</v>
          </cell>
          <cell r="C16">
            <v>0</v>
          </cell>
          <cell r="D16" t="str">
            <v>10.70</v>
          </cell>
          <cell r="E16">
            <v>0</v>
          </cell>
          <cell r="F16" t="str">
            <v>-</v>
          </cell>
          <cell r="G16">
            <v>0</v>
          </cell>
          <cell r="H16" t="str">
            <v>10.70</v>
          </cell>
          <cell r="I16">
            <v>0</v>
          </cell>
          <cell r="J16" t="str">
            <v>10.70</v>
          </cell>
          <cell r="K16">
            <v>0</v>
          </cell>
          <cell r="L16" t="str">
            <v>10.70</v>
          </cell>
          <cell r="M16">
            <v>0</v>
          </cell>
          <cell r="N16" t="str">
            <v>-</v>
          </cell>
          <cell r="O16" t="str">
            <v>10.70</v>
          </cell>
          <cell r="P16">
            <v>0</v>
          </cell>
          <cell r="Q16">
            <v>0</v>
          </cell>
          <cell r="R16">
            <v>0</v>
          </cell>
          <cell r="S16" t="str">
            <v>10.70</v>
          </cell>
          <cell r="T16">
            <v>0</v>
          </cell>
          <cell r="U16" t="str">
            <v>-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</row>
        <row r="17">
          <cell r="B17" t="str">
            <v>CAP</v>
          </cell>
          <cell r="C17">
            <v>0</v>
          </cell>
          <cell r="D17" t="str">
            <v>27.50</v>
          </cell>
          <cell r="E17">
            <v>0</v>
          </cell>
          <cell r="F17" t="str">
            <v>-</v>
          </cell>
          <cell r="G17">
            <v>0</v>
          </cell>
          <cell r="H17" t="str">
            <v>27.50</v>
          </cell>
          <cell r="I17">
            <v>0</v>
          </cell>
          <cell r="J17" t="str">
            <v>-</v>
          </cell>
          <cell r="K17">
            <v>0</v>
          </cell>
          <cell r="L17" t="str">
            <v>-</v>
          </cell>
          <cell r="M17">
            <v>0</v>
          </cell>
          <cell r="N17" t="str">
            <v>-</v>
          </cell>
          <cell r="O17" t="str">
            <v>-</v>
          </cell>
          <cell r="P17">
            <v>0</v>
          </cell>
          <cell r="Q17">
            <v>0</v>
          </cell>
          <cell r="R17">
            <v>0</v>
          </cell>
          <cell r="S17" t="str">
            <v>27.50</v>
          </cell>
          <cell r="T17">
            <v>0</v>
          </cell>
          <cell r="U17" t="str">
            <v>-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</row>
        <row r="18">
          <cell r="B18" t="str">
            <v>CAPOIL</v>
          </cell>
          <cell r="C18">
            <v>0</v>
          </cell>
          <cell r="D18" t="str">
            <v>0.20</v>
          </cell>
          <cell r="E18">
            <v>0</v>
          </cell>
          <cell r="F18" t="str">
            <v>-</v>
          </cell>
          <cell r="G18">
            <v>0</v>
          </cell>
          <cell r="H18" t="str">
            <v>0.20</v>
          </cell>
          <cell r="I18">
            <v>0</v>
          </cell>
          <cell r="J18" t="str">
            <v>-</v>
          </cell>
          <cell r="K18">
            <v>0</v>
          </cell>
          <cell r="L18" t="str">
            <v>-</v>
          </cell>
          <cell r="M18">
            <v>0</v>
          </cell>
          <cell r="N18" t="str">
            <v>-</v>
          </cell>
          <cell r="O18" t="str">
            <v>-</v>
          </cell>
          <cell r="P18">
            <v>0</v>
          </cell>
          <cell r="Q18">
            <v>0</v>
          </cell>
          <cell r="R18">
            <v>0</v>
          </cell>
          <cell r="S18" t="str">
            <v>0.20</v>
          </cell>
          <cell r="T18">
            <v>0</v>
          </cell>
          <cell r="U18" t="str">
            <v>-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</row>
        <row r="19">
          <cell r="B19" t="str">
            <v>CAVERTON</v>
          </cell>
          <cell r="C19">
            <v>0</v>
          </cell>
          <cell r="D19" t="str">
            <v>2.57</v>
          </cell>
          <cell r="E19">
            <v>0</v>
          </cell>
          <cell r="F19" t="str">
            <v>-</v>
          </cell>
          <cell r="G19">
            <v>0</v>
          </cell>
          <cell r="H19" t="str">
            <v>2.57</v>
          </cell>
          <cell r="I19">
            <v>0</v>
          </cell>
          <cell r="J19" t="str">
            <v>-</v>
          </cell>
          <cell r="K19">
            <v>0</v>
          </cell>
          <cell r="L19" t="str">
            <v>-</v>
          </cell>
          <cell r="M19">
            <v>0</v>
          </cell>
          <cell r="N19" t="str">
            <v>-</v>
          </cell>
          <cell r="O19" t="str">
            <v>-</v>
          </cell>
          <cell r="P19">
            <v>0</v>
          </cell>
          <cell r="Q19">
            <v>0</v>
          </cell>
          <cell r="R19">
            <v>0</v>
          </cell>
          <cell r="S19" t="str">
            <v>2.57</v>
          </cell>
          <cell r="T19">
            <v>0</v>
          </cell>
          <cell r="U19" t="str">
            <v>-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</row>
        <row r="20">
          <cell r="B20" t="str">
            <v>CCNN</v>
          </cell>
          <cell r="C20">
            <v>0</v>
          </cell>
          <cell r="D20" t="str">
            <v>14.00</v>
          </cell>
          <cell r="E20">
            <v>0</v>
          </cell>
          <cell r="F20" t="str">
            <v>-</v>
          </cell>
          <cell r="G20">
            <v>0</v>
          </cell>
          <cell r="H20" t="str">
            <v>14.00</v>
          </cell>
          <cell r="I20">
            <v>0</v>
          </cell>
          <cell r="J20" t="str">
            <v>14.50</v>
          </cell>
          <cell r="K20">
            <v>0</v>
          </cell>
          <cell r="L20" t="str">
            <v>13.95</v>
          </cell>
          <cell r="M20">
            <v>0</v>
          </cell>
          <cell r="N20" t="str">
            <v>3.79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 t="str">
            <v>14.50</v>
          </cell>
          <cell r="T20">
            <v>0</v>
          </cell>
          <cell r="U20" t="str">
            <v>0.50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</row>
        <row r="21">
          <cell r="B21" t="str">
            <v>CHAMPION</v>
          </cell>
          <cell r="C21">
            <v>0</v>
          </cell>
          <cell r="D21" t="str">
            <v>1.69</v>
          </cell>
          <cell r="E21">
            <v>0</v>
          </cell>
          <cell r="F21" t="str">
            <v>-</v>
          </cell>
          <cell r="G21">
            <v>0</v>
          </cell>
          <cell r="H21" t="str">
            <v>1.69</v>
          </cell>
          <cell r="I21">
            <v>0</v>
          </cell>
          <cell r="J21" t="str">
            <v>-</v>
          </cell>
          <cell r="K21">
            <v>0</v>
          </cell>
          <cell r="L21" t="str">
            <v>-</v>
          </cell>
          <cell r="M21">
            <v>0</v>
          </cell>
          <cell r="N21" t="str">
            <v>-</v>
          </cell>
          <cell r="O21" t="str">
            <v>-</v>
          </cell>
          <cell r="P21">
            <v>0</v>
          </cell>
          <cell r="Q21">
            <v>0</v>
          </cell>
          <cell r="R21">
            <v>0</v>
          </cell>
          <cell r="S21" t="str">
            <v>1.69</v>
          </cell>
          <cell r="T21">
            <v>0</v>
          </cell>
          <cell r="U21" t="str">
            <v>-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</row>
        <row r="22">
          <cell r="B22" t="str">
            <v>CHAMS</v>
          </cell>
          <cell r="C22">
            <v>0</v>
          </cell>
          <cell r="D22" t="str">
            <v>0.28</v>
          </cell>
          <cell r="E22">
            <v>0</v>
          </cell>
          <cell r="F22" t="str">
            <v>-</v>
          </cell>
          <cell r="G22">
            <v>0</v>
          </cell>
          <cell r="H22" t="str">
            <v>0.28</v>
          </cell>
          <cell r="I22">
            <v>0</v>
          </cell>
          <cell r="J22" t="str">
            <v>0.28</v>
          </cell>
          <cell r="K22">
            <v>0</v>
          </cell>
          <cell r="L22" t="str">
            <v>0.28</v>
          </cell>
          <cell r="M22">
            <v>0</v>
          </cell>
          <cell r="N22" t="str">
            <v>-</v>
          </cell>
          <cell r="O22" t="str">
            <v>-</v>
          </cell>
          <cell r="P22">
            <v>0</v>
          </cell>
          <cell r="Q22">
            <v>0</v>
          </cell>
          <cell r="R22">
            <v>0</v>
          </cell>
          <cell r="S22" t="str">
            <v>0.28</v>
          </cell>
          <cell r="T22">
            <v>0</v>
          </cell>
          <cell r="U22" t="str">
            <v>-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</row>
        <row r="23">
          <cell r="B23" t="str">
            <v>CHIPLC</v>
          </cell>
          <cell r="C23">
            <v>0</v>
          </cell>
          <cell r="D23" t="str">
            <v>0.28</v>
          </cell>
          <cell r="E23">
            <v>0</v>
          </cell>
          <cell r="F23" t="str">
            <v>-</v>
          </cell>
          <cell r="G23">
            <v>0</v>
          </cell>
          <cell r="H23" t="str">
            <v>0.28</v>
          </cell>
          <cell r="I23">
            <v>0</v>
          </cell>
          <cell r="J23" t="str">
            <v>0.30</v>
          </cell>
          <cell r="K23">
            <v>0</v>
          </cell>
          <cell r="L23" t="str">
            <v>0.30</v>
          </cell>
          <cell r="M23">
            <v>0</v>
          </cell>
          <cell r="N23" t="str">
            <v>-</v>
          </cell>
          <cell r="O23" t="str">
            <v>-</v>
          </cell>
          <cell r="P23">
            <v>0</v>
          </cell>
          <cell r="Q23">
            <v>0</v>
          </cell>
          <cell r="R23">
            <v>0</v>
          </cell>
          <cell r="S23" t="str">
            <v>0.30</v>
          </cell>
          <cell r="T23">
            <v>0</v>
          </cell>
          <cell r="U23" t="str">
            <v>0.02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B24" t="str">
            <v>CILEASING</v>
          </cell>
          <cell r="C24">
            <v>0</v>
          </cell>
          <cell r="D24" t="str">
            <v>5.09</v>
          </cell>
          <cell r="E24">
            <v>0</v>
          </cell>
          <cell r="F24" t="str">
            <v>-</v>
          </cell>
          <cell r="G24">
            <v>0</v>
          </cell>
          <cell r="H24" t="str">
            <v>5.09</v>
          </cell>
          <cell r="I24">
            <v>0</v>
          </cell>
          <cell r="J24" t="str">
            <v>5.50</v>
          </cell>
          <cell r="K24">
            <v>0</v>
          </cell>
          <cell r="L24" t="str">
            <v>5.50</v>
          </cell>
          <cell r="M24">
            <v>0</v>
          </cell>
          <cell r="N24" t="str">
            <v>-</v>
          </cell>
          <cell r="O24" t="str">
            <v>-</v>
          </cell>
          <cell r="P24">
            <v>0</v>
          </cell>
          <cell r="Q24">
            <v>0</v>
          </cell>
          <cell r="R24">
            <v>0</v>
          </cell>
          <cell r="S24" t="str">
            <v>5.50</v>
          </cell>
          <cell r="T24">
            <v>0</v>
          </cell>
          <cell r="U24" t="str">
            <v>0.41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</row>
        <row r="25">
          <cell r="B25" t="str">
            <v>CORNERST</v>
          </cell>
          <cell r="C25">
            <v>0</v>
          </cell>
          <cell r="D25" t="str">
            <v>0.21</v>
          </cell>
          <cell r="E25">
            <v>0</v>
          </cell>
          <cell r="F25" t="str">
            <v>-</v>
          </cell>
          <cell r="G25">
            <v>0</v>
          </cell>
          <cell r="H25" t="str">
            <v>0.21</v>
          </cell>
          <cell r="I25">
            <v>0</v>
          </cell>
          <cell r="J25" t="str">
            <v>-</v>
          </cell>
          <cell r="K25">
            <v>0</v>
          </cell>
          <cell r="L25" t="str">
            <v>-</v>
          </cell>
          <cell r="M25">
            <v>0</v>
          </cell>
          <cell r="N25" t="str">
            <v>-</v>
          </cell>
          <cell r="O25" t="str">
            <v>-</v>
          </cell>
          <cell r="P25">
            <v>0</v>
          </cell>
          <cell r="Q25">
            <v>0</v>
          </cell>
          <cell r="R25">
            <v>0</v>
          </cell>
          <cell r="S25" t="str">
            <v>0.21</v>
          </cell>
          <cell r="T25">
            <v>0</v>
          </cell>
          <cell r="U25" t="str">
            <v>-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</row>
        <row r="26">
          <cell r="B26" t="str">
            <v>CUSTODIAN</v>
          </cell>
          <cell r="C26">
            <v>0</v>
          </cell>
          <cell r="D26" t="str">
            <v>6.05</v>
          </cell>
          <cell r="E26">
            <v>0</v>
          </cell>
          <cell r="F26" t="str">
            <v>-</v>
          </cell>
          <cell r="G26">
            <v>0</v>
          </cell>
          <cell r="H26" t="str">
            <v>6.05</v>
          </cell>
          <cell r="I26">
            <v>0</v>
          </cell>
          <cell r="J26" t="str">
            <v>5.80</v>
          </cell>
          <cell r="K26">
            <v>0</v>
          </cell>
          <cell r="L26" t="str">
            <v>5.80</v>
          </cell>
          <cell r="M26">
            <v>0</v>
          </cell>
          <cell r="N26" t="str">
            <v>-</v>
          </cell>
          <cell r="O26" t="str">
            <v>-</v>
          </cell>
          <cell r="P26">
            <v>0</v>
          </cell>
          <cell r="Q26">
            <v>0</v>
          </cell>
          <cell r="R26">
            <v>0</v>
          </cell>
          <cell r="S26" t="str">
            <v>5.80</v>
          </cell>
          <cell r="T26">
            <v>0</v>
          </cell>
          <cell r="U26" t="str">
            <v>-0.25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B27" t="str">
            <v>CUTIX</v>
          </cell>
          <cell r="C27">
            <v>0</v>
          </cell>
          <cell r="D27" t="str">
            <v>1.40</v>
          </cell>
          <cell r="E27">
            <v>0</v>
          </cell>
          <cell r="F27" t="str">
            <v>-</v>
          </cell>
          <cell r="G27">
            <v>0</v>
          </cell>
          <cell r="H27" t="str">
            <v>1.40</v>
          </cell>
          <cell r="I27">
            <v>0</v>
          </cell>
          <cell r="J27" t="str">
            <v>1.54</v>
          </cell>
          <cell r="K27">
            <v>0</v>
          </cell>
          <cell r="L27" t="str">
            <v>1.40</v>
          </cell>
          <cell r="M27">
            <v>0</v>
          </cell>
          <cell r="N27" t="str">
            <v>9.09</v>
          </cell>
          <cell r="O27" t="str">
            <v>-</v>
          </cell>
          <cell r="P27">
            <v>0</v>
          </cell>
          <cell r="Q27">
            <v>0</v>
          </cell>
          <cell r="R27">
            <v>0</v>
          </cell>
          <cell r="S27" t="str">
            <v>1.41</v>
          </cell>
          <cell r="T27">
            <v>0</v>
          </cell>
          <cell r="U27" t="str">
            <v>0.01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</row>
        <row r="28">
          <cell r="B28" t="str">
            <v>CWG</v>
          </cell>
          <cell r="C28">
            <v>0</v>
          </cell>
          <cell r="D28" t="str">
            <v>2.54</v>
          </cell>
          <cell r="E28">
            <v>0</v>
          </cell>
          <cell r="F28" t="str">
            <v>-</v>
          </cell>
          <cell r="G28">
            <v>0</v>
          </cell>
          <cell r="H28" t="str">
            <v>2.54</v>
          </cell>
          <cell r="I28">
            <v>0</v>
          </cell>
          <cell r="J28" t="str">
            <v>-</v>
          </cell>
          <cell r="K28">
            <v>0</v>
          </cell>
          <cell r="L28" t="str">
            <v>-</v>
          </cell>
          <cell r="M28">
            <v>0</v>
          </cell>
          <cell r="N28" t="str">
            <v>-</v>
          </cell>
          <cell r="O28" t="str">
            <v>-</v>
          </cell>
          <cell r="P28">
            <v>0</v>
          </cell>
          <cell r="Q28">
            <v>0</v>
          </cell>
          <cell r="R28">
            <v>0</v>
          </cell>
          <cell r="S28" t="str">
            <v>2.54</v>
          </cell>
          <cell r="T28">
            <v>0</v>
          </cell>
          <cell r="U28" t="str">
            <v>-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B29" t="str">
            <v>DAARCOMM</v>
          </cell>
          <cell r="C29">
            <v>0</v>
          </cell>
          <cell r="D29" t="str">
            <v>0.40</v>
          </cell>
          <cell r="E29">
            <v>0</v>
          </cell>
          <cell r="F29" t="str">
            <v>-</v>
          </cell>
          <cell r="G29">
            <v>0</v>
          </cell>
          <cell r="H29" t="str">
            <v>0.40</v>
          </cell>
          <cell r="I29">
            <v>0</v>
          </cell>
          <cell r="J29" t="str">
            <v>-</v>
          </cell>
          <cell r="K29">
            <v>0</v>
          </cell>
          <cell r="L29" t="str">
            <v>-</v>
          </cell>
          <cell r="M29">
            <v>0</v>
          </cell>
          <cell r="N29" t="str">
            <v>-</v>
          </cell>
          <cell r="O29" t="str">
            <v>-</v>
          </cell>
          <cell r="P29">
            <v>0</v>
          </cell>
          <cell r="Q29">
            <v>0</v>
          </cell>
          <cell r="R29">
            <v>0</v>
          </cell>
          <cell r="S29" t="str">
            <v>0.40</v>
          </cell>
          <cell r="T29">
            <v>0</v>
          </cell>
          <cell r="U29" t="str">
            <v>-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</row>
        <row r="30">
          <cell r="B30" t="str">
            <v>DANGCEM</v>
          </cell>
          <cell r="C30">
            <v>0</v>
          </cell>
          <cell r="D30" t="str">
            <v>179.90</v>
          </cell>
          <cell r="E30">
            <v>0</v>
          </cell>
          <cell r="F30" t="str">
            <v>-</v>
          </cell>
          <cell r="G30">
            <v>0</v>
          </cell>
          <cell r="H30" t="str">
            <v>179.90</v>
          </cell>
          <cell r="I30">
            <v>0</v>
          </cell>
          <cell r="J30" t="str">
            <v>179.80</v>
          </cell>
          <cell r="K30">
            <v>0</v>
          </cell>
          <cell r="L30" t="str">
            <v>179.50</v>
          </cell>
          <cell r="M30">
            <v>0</v>
          </cell>
          <cell r="N30" t="str">
            <v>0.17</v>
          </cell>
          <cell r="O30" t="str">
            <v>177.00</v>
          </cell>
          <cell r="P30">
            <v>0</v>
          </cell>
          <cell r="Q30">
            <v>0</v>
          </cell>
          <cell r="R30">
            <v>0</v>
          </cell>
          <cell r="S30" t="str">
            <v>177.00</v>
          </cell>
          <cell r="T30">
            <v>0</v>
          </cell>
          <cell r="U30" t="str">
            <v>-0.40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</row>
        <row r="31">
          <cell r="B31" t="str">
            <v>DANGFLOUR</v>
          </cell>
          <cell r="C31">
            <v>0</v>
          </cell>
          <cell r="D31" t="str">
            <v>17.40</v>
          </cell>
          <cell r="E31">
            <v>0</v>
          </cell>
          <cell r="F31" t="str">
            <v>-</v>
          </cell>
          <cell r="G31">
            <v>0</v>
          </cell>
          <cell r="H31" t="str">
            <v>17.40</v>
          </cell>
          <cell r="I31">
            <v>0</v>
          </cell>
          <cell r="J31" t="str">
            <v>17.50</v>
          </cell>
          <cell r="K31">
            <v>0</v>
          </cell>
          <cell r="L31" t="str">
            <v>17.40</v>
          </cell>
          <cell r="M31">
            <v>0</v>
          </cell>
          <cell r="N31" t="str">
            <v>0.57</v>
          </cell>
          <cell r="O31" t="str">
            <v>-</v>
          </cell>
          <cell r="P31">
            <v>0</v>
          </cell>
          <cell r="Q31">
            <v>0</v>
          </cell>
          <cell r="R31">
            <v>0</v>
          </cell>
          <cell r="S31" t="str">
            <v>17.50</v>
          </cell>
          <cell r="T31">
            <v>0</v>
          </cell>
          <cell r="U31" t="str">
            <v>0.10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</row>
        <row r="32">
          <cell r="B32" t="str">
            <v>DANGSUGAR</v>
          </cell>
          <cell r="C32">
            <v>0</v>
          </cell>
          <cell r="D32" t="str">
            <v>10.70</v>
          </cell>
          <cell r="E32">
            <v>0</v>
          </cell>
          <cell r="F32" t="str">
            <v>-</v>
          </cell>
          <cell r="G32">
            <v>0</v>
          </cell>
          <cell r="H32" t="str">
            <v>10.70</v>
          </cell>
          <cell r="I32">
            <v>0</v>
          </cell>
          <cell r="J32" t="str">
            <v>11.00</v>
          </cell>
          <cell r="K32">
            <v>0</v>
          </cell>
          <cell r="L32" t="str">
            <v>10.95</v>
          </cell>
          <cell r="M32">
            <v>0</v>
          </cell>
          <cell r="N32" t="str">
            <v>0.45</v>
          </cell>
          <cell r="O32" t="str">
            <v>-</v>
          </cell>
          <cell r="P32">
            <v>0</v>
          </cell>
          <cell r="Q32">
            <v>0</v>
          </cell>
          <cell r="R32">
            <v>0</v>
          </cell>
          <cell r="S32" t="str">
            <v>11.00</v>
          </cell>
          <cell r="T32">
            <v>0</v>
          </cell>
          <cell r="U32" t="str">
            <v>0.30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</row>
        <row r="33">
          <cell r="B33" t="str">
            <v>ETERNA</v>
          </cell>
          <cell r="C33">
            <v>0</v>
          </cell>
          <cell r="D33" t="str">
            <v>3.65</v>
          </cell>
          <cell r="E33">
            <v>0</v>
          </cell>
          <cell r="F33" t="str">
            <v>-</v>
          </cell>
          <cell r="G33">
            <v>0</v>
          </cell>
          <cell r="H33" t="str">
            <v>3.65</v>
          </cell>
          <cell r="I33">
            <v>0</v>
          </cell>
          <cell r="J33" t="str">
            <v>-</v>
          </cell>
          <cell r="K33">
            <v>0</v>
          </cell>
          <cell r="L33" t="str">
            <v>-</v>
          </cell>
          <cell r="M33">
            <v>0</v>
          </cell>
          <cell r="N33" t="str">
            <v>-</v>
          </cell>
          <cell r="O33" t="str">
            <v>-</v>
          </cell>
          <cell r="P33">
            <v>0</v>
          </cell>
          <cell r="Q33">
            <v>0</v>
          </cell>
          <cell r="R33">
            <v>0</v>
          </cell>
          <cell r="S33" t="str">
            <v>3.65</v>
          </cell>
          <cell r="T33">
            <v>0</v>
          </cell>
          <cell r="U33" t="str">
            <v>-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</row>
        <row r="34">
          <cell r="B34" t="str">
            <v>ETI</v>
          </cell>
          <cell r="C34">
            <v>0</v>
          </cell>
          <cell r="D34" t="str">
            <v>10.30</v>
          </cell>
          <cell r="E34">
            <v>0</v>
          </cell>
          <cell r="F34" t="str">
            <v>-</v>
          </cell>
          <cell r="G34">
            <v>0</v>
          </cell>
          <cell r="H34" t="str">
            <v>10.30</v>
          </cell>
          <cell r="I34">
            <v>0</v>
          </cell>
          <cell r="J34" t="str">
            <v>10.00</v>
          </cell>
          <cell r="K34">
            <v>0</v>
          </cell>
          <cell r="L34" t="str">
            <v>10.00</v>
          </cell>
          <cell r="M34">
            <v>0</v>
          </cell>
          <cell r="N34" t="str">
            <v>-</v>
          </cell>
          <cell r="O34" t="str">
            <v>10.00</v>
          </cell>
          <cell r="P34">
            <v>0</v>
          </cell>
          <cell r="Q34">
            <v>0</v>
          </cell>
          <cell r="R34">
            <v>0</v>
          </cell>
          <cell r="S34" t="str">
            <v>10.00</v>
          </cell>
          <cell r="T34">
            <v>0</v>
          </cell>
          <cell r="U34" t="str">
            <v>-0.30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</row>
        <row r="35">
          <cell r="B35" t="str">
            <v>FBNH</v>
          </cell>
          <cell r="C35">
            <v>0</v>
          </cell>
          <cell r="D35" t="str">
            <v>6.45</v>
          </cell>
          <cell r="E35">
            <v>0</v>
          </cell>
          <cell r="F35" t="str">
            <v>-</v>
          </cell>
          <cell r="G35">
            <v>0</v>
          </cell>
          <cell r="H35" t="str">
            <v>6.45</v>
          </cell>
          <cell r="I35">
            <v>0</v>
          </cell>
          <cell r="J35" t="str">
            <v>6.45</v>
          </cell>
          <cell r="K35">
            <v>0</v>
          </cell>
          <cell r="L35" t="str">
            <v>6.30</v>
          </cell>
          <cell r="M35">
            <v>0</v>
          </cell>
          <cell r="N35" t="str">
            <v>2.33</v>
          </cell>
          <cell r="O35" t="str">
            <v>-</v>
          </cell>
          <cell r="P35">
            <v>0</v>
          </cell>
          <cell r="Q35">
            <v>0</v>
          </cell>
          <cell r="R35">
            <v>0</v>
          </cell>
          <cell r="S35" t="str">
            <v>6.30</v>
          </cell>
          <cell r="T35">
            <v>0</v>
          </cell>
          <cell r="U35" t="str">
            <v>-0.15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</row>
        <row r="36">
          <cell r="B36" t="str">
            <v>FCMB</v>
          </cell>
          <cell r="C36">
            <v>0</v>
          </cell>
          <cell r="D36" t="str">
            <v>1.60</v>
          </cell>
          <cell r="E36">
            <v>0</v>
          </cell>
          <cell r="F36" t="str">
            <v>-</v>
          </cell>
          <cell r="G36">
            <v>0</v>
          </cell>
          <cell r="H36" t="str">
            <v>1.60</v>
          </cell>
          <cell r="I36">
            <v>0</v>
          </cell>
          <cell r="J36" t="str">
            <v>1.60</v>
          </cell>
          <cell r="K36">
            <v>0</v>
          </cell>
          <cell r="L36" t="str">
            <v>1.60</v>
          </cell>
          <cell r="M36">
            <v>0</v>
          </cell>
          <cell r="N36" t="str">
            <v>-</v>
          </cell>
          <cell r="O36" t="str">
            <v>-</v>
          </cell>
          <cell r="P36">
            <v>0</v>
          </cell>
          <cell r="Q36">
            <v>0</v>
          </cell>
          <cell r="R36">
            <v>0</v>
          </cell>
          <cell r="S36" t="str">
            <v>1.60</v>
          </cell>
          <cell r="T36">
            <v>0</v>
          </cell>
          <cell r="U36" t="str">
            <v>-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</row>
        <row r="37">
          <cell r="B37" t="str">
            <v>FIDELITYBK</v>
          </cell>
          <cell r="C37">
            <v>0</v>
          </cell>
          <cell r="D37" t="str">
            <v>1.66</v>
          </cell>
          <cell r="E37">
            <v>0</v>
          </cell>
          <cell r="F37" t="str">
            <v>-</v>
          </cell>
          <cell r="G37">
            <v>0</v>
          </cell>
          <cell r="H37" t="str">
            <v>1.66</v>
          </cell>
          <cell r="I37">
            <v>0</v>
          </cell>
          <cell r="J37" t="str">
            <v>1.69</v>
          </cell>
          <cell r="K37">
            <v>0</v>
          </cell>
          <cell r="L37" t="str">
            <v>1.64</v>
          </cell>
          <cell r="M37">
            <v>0</v>
          </cell>
          <cell r="N37" t="str">
            <v>2.96</v>
          </cell>
          <cell r="O37" t="str">
            <v>1.64</v>
          </cell>
          <cell r="P37">
            <v>0</v>
          </cell>
          <cell r="Q37">
            <v>0</v>
          </cell>
          <cell r="R37">
            <v>0</v>
          </cell>
          <cell r="S37" t="str">
            <v>1.64</v>
          </cell>
          <cell r="T37">
            <v>0</v>
          </cell>
          <cell r="U37" t="str">
            <v>-0.02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</row>
        <row r="38">
          <cell r="B38" t="str">
            <v>FIDSON</v>
          </cell>
          <cell r="C38">
            <v>0</v>
          </cell>
          <cell r="D38" t="str">
            <v>5.05</v>
          </cell>
          <cell r="E38">
            <v>0</v>
          </cell>
          <cell r="F38" t="str">
            <v>-</v>
          </cell>
          <cell r="G38">
            <v>0</v>
          </cell>
          <cell r="H38" t="str">
            <v>5.05</v>
          </cell>
          <cell r="I38">
            <v>0</v>
          </cell>
          <cell r="J38" t="str">
            <v>4.55</v>
          </cell>
          <cell r="K38">
            <v>0</v>
          </cell>
          <cell r="L38" t="str">
            <v>4.55</v>
          </cell>
          <cell r="M38">
            <v>0</v>
          </cell>
          <cell r="N38" t="str">
            <v>-</v>
          </cell>
          <cell r="O38" t="str">
            <v>-</v>
          </cell>
          <cell r="P38">
            <v>0</v>
          </cell>
          <cell r="Q38">
            <v>0</v>
          </cell>
          <cell r="R38">
            <v>0</v>
          </cell>
          <cell r="S38" t="str">
            <v>4.55</v>
          </cell>
          <cell r="T38">
            <v>0</v>
          </cell>
          <cell r="U38" t="str">
            <v>-0.50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</row>
        <row r="39">
          <cell r="B39" t="str">
            <v>FLOURMILL</v>
          </cell>
          <cell r="C39">
            <v>0</v>
          </cell>
          <cell r="D39" t="str">
            <v>14.00</v>
          </cell>
          <cell r="E39">
            <v>0</v>
          </cell>
          <cell r="F39" t="str">
            <v>-</v>
          </cell>
          <cell r="G39">
            <v>0</v>
          </cell>
          <cell r="H39" t="str">
            <v>14.00</v>
          </cell>
          <cell r="I39">
            <v>0</v>
          </cell>
          <cell r="J39" t="str">
            <v>14.00</v>
          </cell>
          <cell r="K39">
            <v>0</v>
          </cell>
          <cell r="L39" t="str">
            <v>14.00</v>
          </cell>
          <cell r="M39">
            <v>0</v>
          </cell>
          <cell r="N39" t="str">
            <v>-</v>
          </cell>
          <cell r="O39" t="str">
            <v>-</v>
          </cell>
          <cell r="P39">
            <v>0</v>
          </cell>
          <cell r="Q39">
            <v>0</v>
          </cell>
          <cell r="R39">
            <v>0</v>
          </cell>
          <cell r="S39" t="str">
            <v>14.00</v>
          </cell>
          <cell r="T39">
            <v>0</v>
          </cell>
          <cell r="U39" t="str">
            <v>-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</row>
        <row r="40">
          <cell r="B40" t="str">
            <v>FO</v>
          </cell>
          <cell r="C40">
            <v>0</v>
          </cell>
          <cell r="D40" t="str">
            <v>27.00</v>
          </cell>
          <cell r="E40">
            <v>0</v>
          </cell>
          <cell r="F40" t="str">
            <v>-</v>
          </cell>
          <cell r="G40">
            <v>0</v>
          </cell>
          <cell r="H40" t="str">
            <v>27.00</v>
          </cell>
          <cell r="I40">
            <v>0</v>
          </cell>
          <cell r="J40" t="str">
            <v>-</v>
          </cell>
          <cell r="K40">
            <v>0</v>
          </cell>
          <cell r="L40" t="str">
            <v>-</v>
          </cell>
          <cell r="M40">
            <v>0</v>
          </cell>
          <cell r="N40" t="str">
            <v>-</v>
          </cell>
          <cell r="O40" t="str">
            <v>-</v>
          </cell>
          <cell r="P40">
            <v>0</v>
          </cell>
          <cell r="Q40">
            <v>0</v>
          </cell>
          <cell r="R40">
            <v>0</v>
          </cell>
          <cell r="S40" t="str">
            <v>27.00</v>
          </cell>
          <cell r="T40">
            <v>0</v>
          </cell>
          <cell r="U40" t="str">
            <v>-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</row>
        <row r="41">
          <cell r="B41" t="str">
            <v>GLAXOSMITH</v>
          </cell>
          <cell r="C41">
            <v>0</v>
          </cell>
          <cell r="D41" t="str">
            <v>10.20</v>
          </cell>
          <cell r="E41">
            <v>0</v>
          </cell>
          <cell r="F41" t="str">
            <v>-</v>
          </cell>
          <cell r="G41">
            <v>0</v>
          </cell>
          <cell r="H41" t="str">
            <v>10.20</v>
          </cell>
          <cell r="I41">
            <v>0</v>
          </cell>
          <cell r="J41" t="str">
            <v>-</v>
          </cell>
          <cell r="K41">
            <v>0</v>
          </cell>
          <cell r="L41" t="str">
            <v>-</v>
          </cell>
          <cell r="M41">
            <v>0</v>
          </cell>
          <cell r="N41" t="str">
            <v>-</v>
          </cell>
          <cell r="O41" t="str">
            <v>-</v>
          </cell>
          <cell r="P41">
            <v>0</v>
          </cell>
          <cell r="Q41">
            <v>0</v>
          </cell>
          <cell r="R41">
            <v>0</v>
          </cell>
          <cell r="S41" t="str">
            <v>10.20</v>
          </cell>
          <cell r="T41">
            <v>0</v>
          </cell>
          <cell r="U41" t="str">
            <v>-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</row>
        <row r="42">
          <cell r="B42" t="str">
            <v>GUARANTY</v>
          </cell>
          <cell r="C42">
            <v>0</v>
          </cell>
          <cell r="D42" t="str">
            <v>30.00</v>
          </cell>
          <cell r="E42">
            <v>0</v>
          </cell>
          <cell r="F42" t="str">
            <v>-</v>
          </cell>
          <cell r="G42">
            <v>0</v>
          </cell>
          <cell r="H42" t="str">
            <v>30.00</v>
          </cell>
          <cell r="I42">
            <v>0</v>
          </cell>
          <cell r="J42" t="str">
            <v>30.95</v>
          </cell>
          <cell r="K42">
            <v>0</v>
          </cell>
          <cell r="L42" t="str">
            <v>29.50</v>
          </cell>
          <cell r="M42">
            <v>0</v>
          </cell>
          <cell r="N42" t="str">
            <v>4.68</v>
          </cell>
          <cell r="O42" t="str">
            <v>-</v>
          </cell>
          <cell r="P42">
            <v>0</v>
          </cell>
          <cell r="Q42">
            <v>0</v>
          </cell>
          <cell r="R42">
            <v>0</v>
          </cell>
          <cell r="S42" t="str">
            <v>30.00</v>
          </cell>
          <cell r="T42">
            <v>0</v>
          </cell>
          <cell r="U42" t="str">
            <v>-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</row>
        <row r="43">
          <cell r="B43" t="str">
            <v>GUINNESS</v>
          </cell>
          <cell r="C43">
            <v>0</v>
          </cell>
          <cell r="D43" t="str">
            <v>47.80</v>
          </cell>
          <cell r="E43">
            <v>0</v>
          </cell>
          <cell r="F43" t="str">
            <v>-</v>
          </cell>
          <cell r="G43">
            <v>0</v>
          </cell>
          <cell r="H43" t="str">
            <v>47.80</v>
          </cell>
          <cell r="I43">
            <v>0</v>
          </cell>
          <cell r="J43" t="str">
            <v>47.80</v>
          </cell>
          <cell r="K43">
            <v>0</v>
          </cell>
          <cell r="L43" t="str">
            <v>47.80</v>
          </cell>
          <cell r="M43">
            <v>0</v>
          </cell>
          <cell r="N43" t="str">
            <v>-</v>
          </cell>
          <cell r="O43" t="str">
            <v>-</v>
          </cell>
          <cell r="P43">
            <v>0</v>
          </cell>
          <cell r="Q43">
            <v>0</v>
          </cell>
          <cell r="R43">
            <v>0</v>
          </cell>
          <cell r="S43" t="str">
            <v>47.80</v>
          </cell>
          <cell r="T43">
            <v>0</v>
          </cell>
          <cell r="U43" t="str">
            <v>-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</row>
        <row r="44">
          <cell r="B44" t="str">
            <v>HONYFLOUR</v>
          </cell>
          <cell r="C44">
            <v>0</v>
          </cell>
          <cell r="D44" t="str">
            <v>1.01</v>
          </cell>
          <cell r="E44">
            <v>0</v>
          </cell>
          <cell r="F44" t="str">
            <v>-</v>
          </cell>
          <cell r="G44">
            <v>0</v>
          </cell>
          <cell r="H44" t="str">
            <v>1.01</v>
          </cell>
          <cell r="I44">
            <v>0</v>
          </cell>
          <cell r="J44" t="str">
            <v>1.02</v>
          </cell>
          <cell r="K44">
            <v>0</v>
          </cell>
          <cell r="L44" t="str">
            <v>1.01</v>
          </cell>
          <cell r="M44">
            <v>0</v>
          </cell>
          <cell r="N44" t="str">
            <v>0.98</v>
          </cell>
          <cell r="O44" t="str">
            <v>-</v>
          </cell>
          <cell r="P44">
            <v>0</v>
          </cell>
          <cell r="Q44">
            <v>0</v>
          </cell>
          <cell r="R44">
            <v>0</v>
          </cell>
          <cell r="S44" t="str">
            <v>1.02</v>
          </cell>
          <cell r="T44">
            <v>0</v>
          </cell>
          <cell r="U44" t="str">
            <v>0.01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</row>
        <row r="45">
          <cell r="B45" t="str">
            <v>IKEJAHOTEL</v>
          </cell>
          <cell r="C45">
            <v>0</v>
          </cell>
          <cell r="D45" t="str">
            <v>1.43</v>
          </cell>
          <cell r="E45">
            <v>0</v>
          </cell>
          <cell r="F45" t="str">
            <v>-</v>
          </cell>
          <cell r="G45">
            <v>0</v>
          </cell>
          <cell r="H45" t="str">
            <v>1.43</v>
          </cell>
          <cell r="I45">
            <v>0</v>
          </cell>
          <cell r="J45" t="str">
            <v>-</v>
          </cell>
          <cell r="K45">
            <v>0</v>
          </cell>
          <cell r="L45" t="str">
            <v>-</v>
          </cell>
          <cell r="M45">
            <v>0</v>
          </cell>
          <cell r="N45" t="str">
            <v>-</v>
          </cell>
          <cell r="O45" t="str">
            <v>-</v>
          </cell>
          <cell r="P45">
            <v>0</v>
          </cell>
          <cell r="Q45">
            <v>0</v>
          </cell>
          <cell r="R45">
            <v>0</v>
          </cell>
          <cell r="S45" t="str">
            <v>1.43</v>
          </cell>
          <cell r="T45">
            <v>0</v>
          </cell>
          <cell r="U45" t="str">
            <v>-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</row>
        <row r="46">
          <cell r="B46" t="str">
            <v>INTBREW</v>
          </cell>
          <cell r="C46">
            <v>0</v>
          </cell>
          <cell r="D46" t="str">
            <v>17.05</v>
          </cell>
          <cell r="E46">
            <v>0</v>
          </cell>
          <cell r="F46" t="str">
            <v>-</v>
          </cell>
          <cell r="G46">
            <v>0</v>
          </cell>
          <cell r="H46" t="str">
            <v>17.05</v>
          </cell>
          <cell r="I46">
            <v>0</v>
          </cell>
          <cell r="J46" t="str">
            <v>17.05</v>
          </cell>
          <cell r="K46">
            <v>0</v>
          </cell>
          <cell r="L46" t="str">
            <v>17.05</v>
          </cell>
          <cell r="M46">
            <v>0</v>
          </cell>
          <cell r="N46" t="str">
            <v>-</v>
          </cell>
          <cell r="O46" t="str">
            <v>-</v>
          </cell>
          <cell r="P46">
            <v>0</v>
          </cell>
          <cell r="Q46">
            <v>0</v>
          </cell>
          <cell r="R46">
            <v>0</v>
          </cell>
          <cell r="S46" t="str">
            <v>17.05</v>
          </cell>
          <cell r="T46">
            <v>0</v>
          </cell>
          <cell r="U46" t="str">
            <v>-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</row>
        <row r="47">
          <cell r="B47" t="str">
            <v>JAIZBANK</v>
          </cell>
          <cell r="C47">
            <v>0</v>
          </cell>
          <cell r="D47" t="str">
            <v>0.48</v>
          </cell>
          <cell r="E47">
            <v>0</v>
          </cell>
          <cell r="F47" t="str">
            <v>-</v>
          </cell>
          <cell r="G47">
            <v>0</v>
          </cell>
          <cell r="H47" t="str">
            <v>0.48</v>
          </cell>
          <cell r="I47">
            <v>0</v>
          </cell>
          <cell r="J47" t="str">
            <v>0.47</v>
          </cell>
          <cell r="K47">
            <v>0</v>
          </cell>
          <cell r="L47" t="str">
            <v>0.47</v>
          </cell>
          <cell r="M47">
            <v>0</v>
          </cell>
          <cell r="N47" t="str">
            <v>-</v>
          </cell>
          <cell r="O47" t="str">
            <v>-</v>
          </cell>
          <cell r="P47">
            <v>0</v>
          </cell>
          <cell r="Q47">
            <v>0</v>
          </cell>
          <cell r="R47">
            <v>0</v>
          </cell>
          <cell r="S47" t="str">
            <v>0.47</v>
          </cell>
          <cell r="T47">
            <v>0</v>
          </cell>
          <cell r="U47" t="str">
            <v>-0.01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</row>
        <row r="48">
          <cell r="B48" t="str">
            <v>JAPAULOIL</v>
          </cell>
          <cell r="C48">
            <v>0</v>
          </cell>
          <cell r="D48" t="str">
            <v>0.23</v>
          </cell>
          <cell r="E48">
            <v>0</v>
          </cell>
          <cell r="F48" t="str">
            <v>-</v>
          </cell>
          <cell r="G48">
            <v>0</v>
          </cell>
          <cell r="H48" t="str">
            <v>0.23</v>
          </cell>
          <cell r="I48">
            <v>0</v>
          </cell>
          <cell r="J48" t="str">
            <v>0.25</v>
          </cell>
          <cell r="K48">
            <v>0</v>
          </cell>
          <cell r="L48" t="str">
            <v>0.23</v>
          </cell>
          <cell r="M48">
            <v>0</v>
          </cell>
          <cell r="N48" t="str">
            <v>8.00</v>
          </cell>
          <cell r="O48" t="str">
            <v>-</v>
          </cell>
          <cell r="P48">
            <v>0</v>
          </cell>
          <cell r="Q48">
            <v>0</v>
          </cell>
          <cell r="R48">
            <v>0</v>
          </cell>
          <cell r="S48" t="str">
            <v>0.25</v>
          </cell>
          <cell r="T48">
            <v>0</v>
          </cell>
          <cell r="U48" t="str">
            <v>0.02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</row>
        <row r="49">
          <cell r="B49" t="str">
            <v>JBERGER</v>
          </cell>
          <cell r="C49">
            <v>0</v>
          </cell>
          <cell r="D49" t="str">
            <v>21.90</v>
          </cell>
          <cell r="E49">
            <v>0</v>
          </cell>
          <cell r="F49" t="str">
            <v>-</v>
          </cell>
          <cell r="G49">
            <v>0</v>
          </cell>
          <cell r="H49" t="str">
            <v>21.90</v>
          </cell>
          <cell r="I49">
            <v>0</v>
          </cell>
          <cell r="J49" t="str">
            <v>19.95</v>
          </cell>
          <cell r="K49">
            <v>0</v>
          </cell>
          <cell r="L49" t="str">
            <v>19.95</v>
          </cell>
          <cell r="M49">
            <v>0</v>
          </cell>
          <cell r="N49" t="str">
            <v>-</v>
          </cell>
          <cell r="O49" t="str">
            <v>19.95</v>
          </cell>
          <cell r="P49">
            <v>0</v>
          </cell>
          <cell r="Q49">
            <v>0</v>
          </cell>
          <cell r="R49">
            <v>0</v>
          </cell>
          <cell r="S49" t="str">
            <v>19.95</v>
          </cell>
          <cell r="T49">
            <v>0</v>
          </cell>
          <cell r="U49" t="str">
            <v>-1.95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</row>
        <row r="50">
          <cell r="B50" t="str">
            <v>LEARNAFRCA</v>
          </cell>
          <cell r="C50">
            <v>0</v>
          </cell>
          <cell r="D50" t="str">
            <v>1.35</v>
          </cell>
          <cell r="E50">
            <v>0</v>
          </cell>
          <cell r="F50" t="str">
            <v>-</v>
          </cell>
          <cell r="G50">
            <v>0</v>
          </cell>
          <cell r="H50" t="str">
            <v>1.35</v>
          </cell>
          <cell r="I50">
            <v>0</v>
          </cell>
          <cell r="J50" t="str">
            <v>1.35</v>
          </cell>
          <cell r="K50">
            <v>0</v>
          </cell>
          <cell r="L50" t="str">
            <v>1.35</v>
          </cell>
          <cell r="M50">
            <v>0</v>
          </cell>
          <cell r="N50" t="str">
            <v>-</v>
          </cell>
          <cell r="O50" t="str">
            <v>-</v>
          </cell>
          <cell r="P50">
            <v>0</v>
          </cell>
          <cell r="Q50">
            <v>0</v>
          </cell>
          <cell r="R50">
            <v>0</v>
          </cell>
          <cell r="S50" t="str">
            <v>1.35</v>
          </cell>
          <cell r="T50">
            <v>0</v>
          </cell>
          <cell r="U50" t="str">
            <v>-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</row>
        <row r="51">
          <cell r="B51" t="str">
            <v>LIVESTOCK</v>
          </cell>
          <cell r="C51">
            <v>0</v>
          </cell>
          <cell r="D51" t="str">
            <v>0.51</v>
          </cell>
          <cell r="E51">
            <v>0</v>
          </cell>
          <cell r="F51" t="str">
            <v>-</v>
          </cell>
          <cell r="G51">
            <v>0</v>
          </cell>
          <cell r="H51" t="str">
            <v>0.51</v>
          </cell>
          <cell r="I51">
            <v>0</v>
          </cell>
          <cell r="J51" t="str">
            <v>0.48</v>
          </cell>
          <cell r="K51">
            <v>0</v>
          </cell>
          <cell r="L51" t="str">
            <v>0.46</v>
          </cell>
          <cell r="M51">
            <v>0</v>
          </cell>
          <cell r="N51" t="str">
            <v>4.17</v>
          </cell>
          <cell r="O51" t="str">
            <v>-</v>
          </cell>
          <cell r="P51">
            <v>0</v>
          </cell>
          <cell r="Q51">
            <v>0</v>
          </cell>
          <cell r="R51">
            <v>0</v>
          </cell>
          <cell r="S51" t="str">
            <v>0.47</v>
          </cell>
          <cell r="T51">
            <v>0</v>
          </cell>
          <cell r="U51" t="str">
            <v>-0.04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</row>
        <row r="52">
          <cell r="B52" t="str">
            <v>MANSARD</v>
          </cell>
          <cell r="C52">
            <v>0</v>
          </cell>
          <cell r="D52" t="str">
            <v>2.00</v>
          </cell>
          <cell r="E52">
            <v>0</v>
          </cell>
          <cell r="F52" t="str">
            <v>-</v>
          </cell>
          <cell r="G52">
            <v>0</v>
          </cell>
          <cell r="H52" t="str">
            <v>2.00</v>
          </cell>
          <cell r="I52">
            <v>0</v>
          </cell>
          <cell r="J52" t="str">
            <v>2.00</v>
          </cell>
          <cell r="K52">
            <v>0</v>
          </cell>
          <cell r="L52" t="str">
            <v>1.99</v>
          </cell>
          <cell r="M52">
            <v>0</v>
          </cell>
          <cell r="N52" t="str">
            <v>0.50</v>
          </cell>
          <cell r="O52" t="str">
            <v>-</v>
          </cell>
          <cell r="P52">
            <v>0</v>
          </cell>
          <cell r="Q52">
            <v>0</v>
          </cell>
          <cell r="R52">
            <v>0</v>
          </cell>
          <cell r="S52" t="str">
            <v>2.00</v>
          </cell>
          <cell r="T52">
            <v>0</v>
          </cell>
          <cell r="U52" t="str">
            <v>-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</row>
        <row r="53">
          <cell r="B53" t="str">
            <v>MAYBAKER</v>
          </cell>
          <cell r="C53">
            <v>0</v>
          </cell>
          <cell r="D53" t="str">
            <v>2.39</v>
          </cell>
          <cell r="E53">
            <v>0</v>
          </cell>
          <cell r="F53" t="str">
            <v>-</v>
          </cell>
          <cell r="G53">
            <v>0</v>
          </cell>
          <cell r="H53" t="str">
            <v>2.39</v>
          </cell>
          <cell r="I53">
            <v>0</v>
          </cell>
          <cell r="J53" t="str">
            <v>2.35</v>
          </cell>
          <cell r="K53">
            <v>0</v>
          </cell>
          <cell r="L53" t="str">
            <v>2.35</v>
          </cell>
          <cell r="M53">
            <v>0</v>
          </cell>
          <cell r="N53" t="str">
            <v>-</v>
          </cell>
          <cell r="O53" t="str">
            <v>-</v>
          </cell>
          <cell r="P53">
            <v>0</v>
          </cell>
          <cell r="Q53">
            <v>0</v>
          </cell>
          <cell r="R53">
            <v>0</v>
          </cell>
          <cell r="S53" t="str">
            <v>2.35</v>
          </cell>
          <cell r="T53">
            <v>0</v>
          </cell>
          <cell r="U53" t="str">
            <v>-0.04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</row>
        <row r="54">
          <cell r="B54" t="str">
            <v>MBENEFIT</v>
          </cell>
          <cell r="C54">
            <v>0</v>
          </cell>
          <cell r="D54" t="str">
            <v>0.22</v>
          </cell>
          <cell r="E54">
            <v>0</v>
          </cell>
          <cell r="F54" t="str">
            <v>-</v>
          </cell>
          <cell r="G54">
            <v>0</v>
          </cell>
          <cell r="H54" t="str">
            <v>0.22</v>
          </cell>
          <cell r="I54">
            <v>0</v>
          </cell>
          <cell r="J54" t="str">
            <v>0.20</v>
          </cell>
          <cell r="K54">
            <v>0</v>
          </cell>
          <cell r="L54" t="str">
            <v>0.20</v>
          </cell>
          <cell r="M54">
            <v>0</v>
          </cell>
          <cell r="N54" t="str">
            <v>-</v>
          </cell>
          <cell r="O54" t="str">
            <v>-</v>
          </cell>
          <cell r="P54">
            <v>0</v>
          </cell>
          <cell r="Q54">
            <v>0</v>
          </cell>
          <cell r="R54">
            <v>0</v>
          </cell>
          <cell r="S54" t="str">
            <v>0.20</v>
          </cell>
          <cell r="T54">
            <v>0</v>
          </cell>
          <cell r="U54" t="str">
            <v>-0.02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</row>
        <row r="55">
          <cell r="B55" t="str">
            <v>MEDVIEWAIR</v>
          </cell>
          <cell r="C55">
            <v>0</v>
          </cell>
          <cell r="D55" t="str">
            <v>1.80</v>
          </cell>
          <cell r="E55">
            <v>0</v>
          </cell>
          <cell r="F55" t="str">
            <v>-</v>
          </cell>
          <cell r="G55">
            <v>0</v>
          </cell>
          <cell r="H55" t="str">
            <v>1.80</v>
          </cell>
          <cell r="I55">
            <v>0</v>
          </cell>
          <cell r="J55" t="str">
            <v>-</v>
          </cell>
          <cell r="K55">
            <v>0</v>
          </cell>
          <cell r="L55" t="str">
            <v>-</v>
          </cell>
          <cell r="M55">
            <v>0</v>
          </cell>
          <cell r="N55" t="str">
            <v>-</v>
          </cell>
          <cell r="O55" t="str">
            <v>-</v>
          </cell>
          <cell r="P55">
            <v>0</v>
          </cell>
          <cell r="Q55">
            <v>0</v>
          </cell>
          <cell r="R55">
            <v>0</v>
          </cell>
          <cell r="S55" t="str">
            <v>1.80</v>
          </cell>
          <cell r="T55">
            <v>0</v>
          </cell>
          <cell r="U55" t="str">
            <v>-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</row>
        <row r="56">
          <cell r="B56" t="str">
            <v>MEYER</v>
          </cell>
          <cell r="C56">
            <v>0</v>
          </cell>
          <cell r="D56" t="str">
            <v>0.59</v>
          </cell>
          <cell r="E56">
            <v>0</v>
          </cell>
          <cell r="F56" t="str">
            <v>-</v>
          </cell>
          <cell r="G56">
            <v>0</v>
          </cell>
          <cell r="H56" t="str">
            <v>0.59</v>
          </cell>
          <cell r="I56">
            <v>0</v>
          </cell>
          <cell r="J56" t="str">
            <v>-</v>
          </cell>
          <cell r="K56">
            <v>0</v>
          </cell>
          <cell r="L56" t="str">
            <v>-</v>
          </cell>
          <cell r="M56">
            <v>0</v>
          </cell>
          <cell r="N56" t="str">
            <v>-</v>
          </cell>
          <cell r="O56" t="str">
            <v>-</v>
          </cell>
          <cell r="P56">
            <v>0</v>
          </cell>
          <cell r="Q56">
            <v>0</v>
          </cell>
          <cell r="R56">
            <v>0</v>
          </cell>
          <cell r="S56" t="str">
            <v>0.59</v>
          </cell>
          <cell r="T56">
            <v>0</v>
          </cell>
          <cell r="U56" t="str">
            <v>-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</row>
        <row r="57">
          <cell r="B57" t="str">
            <v>MOBIL</v>
          </cell>
          <cell r="C57">
            <v>0</v>
          </cell>
          <cell r="D57" t="str">
            <v>175.00</v>
          </cell>
          <cell r="E57">
            <v>0</v>
          </cell>
          <cell r="F57" t="str">
            <v>-</v>
          </cell>
          <cell r="G57">
            <v>0</v>
          </cell>
          <cell r="H57" t="str">
            <v>175.00</v>
          </cell>
          <cell r="I57">
            <v>0</v>
          </cell>
          <cell r="J57" t="str">
            <v>175.00</v>
          </cell>
          <cell r="K57">
            <v>0</v>
          </cell>
          <cell r="L57" t="str">
            <v>158.00</v>
          </cell>
          <cell r="M57">
            <v>0</v>
          </cell>
          <cell r="N57" t="str">
            <v>9.71</v>
          </cell>
          <cell r="O57" t="str">
            <v>-</v>
          </cell>
          <cell r="P57">
            <v>0</v>
          </cell>
          <cell r="Q57">
            <v>0</v>
          </cell>
          <cell r="R57">
            <v>0</v>
          </cell>
          <cell r="S57" t="str">
            <v>158.00</v>
          </cell>
          <cell r="T57">
            <v>0</v>
          </cell>
          <cell r="U57" t="str">
            <v>-17.00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</row>
        <row r="58">
          <cell r="B58" t="str">
            <v>MORISON</v>
          </cell>
          <cell r="C58">
            <v>0</v>
          </cell>
          <cell r="D58" t="str">
            <v>0.60</v>
          </cell>
          <cell r="E58">
            <v>0</v>
          </cell>
          <cell r="F58" t="str">
            <v>-</v>
          </cell>
          <cell r="G58">
            <v>0</v>
          </cell>
          <cell r="H58" t="str">
            <v>0.60</v>
          </cell>
          <cell r="I58">
            <v>0</v>
          </cell>
          <cell r="J58" t="str">
            <v>0.54</v>
          </cell>
          <cell r="K58">
            <v>0</v>
          </cell>
          <cell r="L58" t="str">
            <v>0.54</v>
          </cell>
          <cell r="M58">
            <v>0</v>
          </cell>
          <cell r="N58" t="str">
            <v>-</v>
          </cell>
          <cell r="O58" t="str">
            <v>-</v>
          </cell>
          <cell r="P58">
            <v>0</v>
          </cell>
          <cell r="Q58">
            <v>0</v>
          </cell>
          <cell r="R58">
            <v>0</v>
          </cell>
          <cell r="S58" t="str">
            <v>0.54</v>
          </cell>
          <cell r="T58">
            <v>0</v>
          </cell>
          <cell r="U58" t="str">
            <v>-0.06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</row>
        <row r="59">
          <cell r="B59" t="str">
            <v>MRS</v>
          </cell>
          <cell r="C59">
            <v>0</v>
          </cell>
          <cell r="D59" t="str">
            <v>20.85</v>
          </cell>
          <cell r="E59">
            <v>0</v>
          </cell>
          <cell r="F59" t="str">
            <v>-</v>
          </cell>
          <cell r="G59">
            <v>0</v>
          </cell>
          <cell r="H59" t="str">
            <v>20.85</v>
          </cell>
          <cell r="I59">
            <v>0</v>
          </cell>
          <cell r="J59" t="str">
            <v>-</v>
          </cell>
          <cell r="K59">
            <v>0</v>
          </cell>
          <cell r="L59" t="str">
            <v>-</v>
          </cell>
          <cell r="M59">
            <v>0</v>
          </cell>
          <cell r="N59" t="str">
            <v>-</v>
          </cell>
          <cell r="O59" t="str">
            <v>-</v>
          </cell>
          <cell r="P59">
            <v>0</v>
          </cell>
          <cell r="Q59">
            <v>0</v>
          </cell>
          <cell r="R59">
            <v>0</v>
          </cell>
          <cell r="S59" t="str">
            <v>20.85</v>
          </cell>
          <cell r="T59">
            <v>0</v>
          </cell>
          <cell r="U59" t="str">
            <v>-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</row>
        <row r="60">
          <cell r="B60" t="str">
            <v>MTNN</v>
          </cell>
          <cell r="C60">
            <v>0</v>
          </cell>
          <cell r="D60" t="str">
            <v>129.05</v>
          </cell>
          <cell r="E60">
            <v>0</v>
          </cell>
          <cell r="F60" t="str">
            <v>-</v>
          </cell>
          <cell r="G60">
            <v>0</v>
          </cell>
          <cell r="H60" t="str">
            <v>129.05</v>
          </cell>
          <cell r="I60">
            <v>0</v>
          </cell>
          <cell r="J60" t="str">
            <v>129.15</v>
          </cell>
          <cell r="K60">
            <v>0</v>
          </cell>
          <cell r="L60" t="str">
            <v>129.05</v>
          </cell>
          <cell r="M60">
            <v>0</v>
          </cell>
          <cell r="N60" t="str">
            <v>0.08</v>
          </cell>
          <cell r="O60" t="str">
            <v>129.05</v>
          </cell>
          <cell r="P60">
            <v>0</v>
          </cell>
          <cell r="Q60">
            <v>0</v>
          </cell>
          <cell r="R60">
            <v>0</v>
          </cell>
          <cell r="S60" t="str">
            <v>129.05</v>
          </cell>
          <cell r="T60">
            <v>0</v>
          </cell>
          <cell r="U60" t="str">
            <v>-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</row>
        <row r="61">
          <cell r="B61" t="str">
            <v>MULTIVERSE</v>
          </cell>
          <cell r="C61">
            <v>0</v>
          </cell>
          <cell r="D61" t="str">
            <v>0.20</v>
          </cell>
          <cell r="E61">
            <v>0</v>
          </cell>
          <cell r="F61" t="str">
            <v>-</v>
          </cell>
          <cell r="G61">
            <v>0</v>
          </cell>
          <cell r="H61" t="str">
            <v>0.20</v>
          </cell>
          <cell r="I61">
            <v>0</v>
          </cell>
          <cell r="J61" t="str">
            <v>-</v>
          </cell>
          <cell r="K61">
            <v>0</v>
          </cell>
          <cell r="L61" t="str">
            <v>-</v>
          </cell>
          <cell r="M61">
            <v>0</v>
          </cell>
          <cell r="N61" t="str">
            <v>-</v>
          </cell>
          <cell r="O61" t="str">
            <v>-</v>
          </cell>
          <cell r="P61">
            <v>0</v>
          </cell>
          <cell r="Q61">
            <v>0</v>
          </cell>
          <cell r="R61">
            <v>0</v>
          </cell>
          <cell r="S61" t="str">
            <v>0.20</v>
          </cell>
          <cell r="T61">
            <v>0</v>
          </cell>
          <cell r="U61" t="str">
            <v>-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</row>
        <row r="62">
          <cell r="B62" t="str">
            <v>NAHCO</v>
          </cell>
          <cell r="C62">
            <v>0</v>
          </cell>
          <cell r="D62" t="str">
            <v>3.20</v>
          </cell>
          <cell r="E62">
            <v>0</v>
          </cell>
          <cell r="F62" t="str">
            <v>-</v>
          </cell>
          <cell r="G62">
            <v>0</v>
          </cell>
          <cell r="H62" t="str">
            <v>3.20</v>
          </cell>
          <cell r="I62">
            <v>0</v>
          </cell>
          <cell r="J62" t="str">
            <v>-</v>
          </cell>
          <cell r="K62">
            <v>0</v>
          </cell>
          <cell r="L62" t="str">
            <v>-</v>
          </cell>
          <cell r="M62">
            <v>0</v>
          </cell>
          <cell r="N62" t="str">
            <v>-</v>
          </cell>
          <cell r="O62" t="str">
            <v>-</v>
          </cell>
          <cell r="P62">
            <v>0</v>
          </cell>
          <cell r="Q62">
            <v>0</v>
          </cell>
          <cell r="R62">
            <v>0</v>
          </cell>
          <cell r="S62" t="str">
            <v>3.20</v>
          </cell>
          <cell r="T62">
            <v>0</v>
          </cell>
          <cell r="U62" t="str">
            <v>-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</row>
        <row r="63">
          <cell r="B63" t="str">
            <v>NASCON</v>
          </cell>
          <cell r="C63">
            <v>0</v>
          </cell>
          <cell r="D63" t="str">
            <v>14.60</v>
          </cell>
          <cell r="E63">
            <v>0</v>
          </cell>
          <cell r="F63" t="str">
            <v>-</v>
          </cell>
          <cell r="G63">
            <v>0</v>
          </cell>
          <cell r="H63" t="str">
            <v>14.60</v>
          </cell>
          <cell r="I63">
            <v>0</v>
          </cell>
          <cell r="J63" t="str">
            <v>14.30</v>
          </cell>
          <cell r="K63">
            <v>0</v>
          </cell>
          <cell r="L63" t="str">
            <v>14.30</v>
          </cell>
          <cell r="M63">
            <v>0</v>
          </cell>
          <cell r="N63" t="str">
            <v>-</v>
          </cell>
          <cell r="O63" t="str">
            <v>-</v>
          </cell>
          <cell r="P63">
            <v>0</v>
          </cell>
          <cell r="Q63">
            <v>0</v>
          </cell>
          <cell r="R63">
            <v>0</v>
          </cell>
          <cell r="S63" t="str">
            <v>14.30</v>
          </cell>
          <cell r="T63">
            <v>0</v>
          </cell>
          <cell r="U63" t="str">
            <v>-0.30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</row>
        <row r="64">
          <cell r="B64" t="str">
            <v>NB</v>
          </cell>
          <cell r="C64">
            <v>0</v>
          </cell>
          <cell r="D64" t="str">
            <v>60.50</v>
          </cell>
          <cell r="E64">
            <v>0</v>
          </cell>
          <cell r="F64" t="str">
            <v>-</v>
          </cell>
          <cell r="G64">
            <v>0</v>
          </cell>
          <cell r="H64" t="str">
            <v>60.50</v>
          </cell>
          <cell r="I64">
            <v>0</v>
          </cell>
          <cell r="J64" t="str">
            <v>-</v>
          </cell>
          <cell r="K64">
            <v>0</v>
          </cell>
          <cell r="L64" t="str">
            <v>-</v>
          </cell>
          <cell r="M64">
            <v>0</v>
          </cell>
          <cell r="N64" t="str">
            <v>-</v>
          </cell>
          <cell r="O64" t="str">
            <v>-</v>
          </cell>
          <cell r="P64">
            <v>0</v>
          </cell>
          <cell r="Q64">
            <v>0</v>
          </cell>
          <cell r="R64">
            <v>0</v>
          </cell>
          <cell r="S64" t="str">
            <v>60.50</v>
          </cell>
          <cell r="T64">
            <v>0</v>
          </cell>
          <cell r="U64" t="str">
            <v>-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</row>
        <row r="65">
          <cell r="B65" t="str">
            <v>NEIMETH</v>
          </cell>
          <cell r="C65">
            <v>0</v>
          </cell>
          <cell r="D65" t="str">
            <v>0.52</v>
          </cell>
          <cell r="E65">
            <v>0</v>
          </cell>
          <cell r="F65" t="str">
            <v>-</v>
          </cell>
          <cell r="G65">
            <v>0</v>
          </cell>
          <cell r="H65" t="str">
            <v>0.52</v>
          </cell>
          <cell r="I65">
            <v>0</v>
          </cell>
          <cell r="J65" t="str">
            <v>-</v>
          </cell>
          <cell r="K65">
            <v>0</v>
          </cell>
          <cell r="L65" t="str">
            <v>-</v>
          </cell>
          <cell r="M65">
            <v>0</v>
          </cell>
          <cell r="N65" t="str">
            <v>-</v>
          </cell>
          <cell r="O65" t="str">
            <v>-</v>
          </cell>
          <cell r="P65">
            <v>0</v>
          </cell>
          <cell r="Q65">
            <v>0</v>
          </cell>
          <cell r="R65">
            <v>0</v>
          </cell>
          <cell r="S65" t="str">
            <v>0.52</v>
          </cell>
          <cell r="T65">
            <v>0</v>
          </cell>
          <cell r="U65" t="str">
            <v>-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</row>
        <row r="66">
          <cell r="B66" t="str">
            <v>NEM</v>
          </cell>
          <cell r="C66">
            <v>0</v>
          </cell>
          <cell r="D66" t="str">
            <v>2.27</v>
          </cell>
          <cell r="E66">
            <v>0</v>
          </cell>
          <cell r="F66" t="str">
            <v>-</v>
          </cell>
          <cell r="G66">
            <v>0</v>
          </cell>
          <cell r="H66" t="str">
            <v>2.27</v>
          </cell>
          <cell r="I66">
            <v>0</v>
          </cell>
          <cell r="J66" t="str">
            <v>-</v>
          </cell>
          <cell r="K66">
            <v>0</v>
          </cell>
          <cell r="L66" t="str">
            <v>-</v>
          </cell>
          <cell r="M66">
            <v>0</v>
          </cell>
          <cell r="N66" t="str">
            <v>-</v>
          </cell>
          <cell r="O66" t="str">
            <v>-</v>
          </cell>
          <cell r="P66">
            <v>0</v>
          </cell>
          <cell r="Q66">
            <v>0</v>
          </cell>
          <cell r="R66">
            <v>0</v>
          </cell>
          <cell r="S66" t="str">
            <v>2.27</v>
          </cell>
          <cell r="T66">
            <v>0</v>
          </cell>
          <cell r="U66" t="str">
            <v>-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</row>
        <row r="67">
          <cell r="B67" t="str">
            <v>NESTLE</v>
          </cell>
          <cell r="C67">
            <v>0</v>
          </cell>
          <cell r="D67" t="str">
            <v>1,345.00</v>
          </cell>
          <cell r="E67">
            <v>0</v>
          </cell>
          <cell r="F67" t="str">
            <v>-</v>
          </cell>
          <cell r="G67">
            <v>0</v>
          </cell>
          <cell r="H67" t="str">
            <v>1,345.00</v>
          </cell>
          <cell r="I67">
            <v>0</v>
          </cell>
          <cell r="J67" t="str">
            <v>-</v>
          </cell>
          <cell r="K67">
            <v>0</v>
          </cell>
          <cell r="L67" t="str">
            <v>-</v>
          </cell>
          <cell r="M67">
            <v>0</v>
          </cell>
          <cell r="N67" t="str">
            <v>-</v>
          </cell>
          <cell r="O67" t="str">
            <v>-</v>
          </cell>
          <cell r="P67">
            <v>0</v>
          </cell>
          <cell r="Q67">
            <v>0</v>
          </cell>
          <cell r="R67">
            <v>0</v>
          </cell>
          <cell r="S67" t="str">
            <v>1,345.00</v>
          </cell>
          <cell r="T67">
            <v>0</v>
          </cell>
          <cell r="U67" t="str">
            <v>-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</row>
        <row r="68">
          <cell r="B68" t="str">
            <v>NNFM</v>
          </cell>
          <cell r="C68">
            <v>0</v>
          </cell>
          <cell r="D68" t="str">
            <v>4.30</v>
          </cell>
          <cell r="E68">
            <v>0</v>
          </cell>
          <cell r="F68" t="str">
            <v>-</v>
          </cell>
          <cell r="G68">
            <v>0</v>
          </cell>
          <cell r="H68" t="str">
            <v>4.30</v>
          </cell>
          <cell r="I68">
            <v>0</v>
          </cell>
          <cell r="J68" t="str">
            <v>-</v>
          </cell>
          <cell r="K68">
            <v>0</v>
          </cell>
          <cell r="L68" t="str">
            <v>-</v>
          </cell>
          <cell r="M68">
            <v>0</v>
          </cell>
          <cell r="N68" t="str">
            <v>-</v>
          </cell>
          <cell r="O68" t="str">
            <v>-</v>
          </cell>
          <cell r="P68">
            <v>0</v>
          </cell>
          <cell r="Q68">
            <v>0</v>
          </cell>
          <cell r="R68">
            <v>0</v>
          </cell>
          <cell r="S68" t="str">
            <v>4.30</v>
          </cell>
          <cell r="T68">
            <v>0</v>
          </cell>
          <cell r="U68" t="str">
            <v>-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</row>
        <row r="69">
          <cell r="B69" t="str">
            <v>NPFMCRFBK</v>
          </cell>
          <cell r="C69">
            <v>0</v>
          </cell>
          <cell r="D69" t="str">
            <v>1.08</v>
          </cell>
          <cell r="E69">
            <v>0</v>
          </cell>
          <cell r="F69" t="str">
            <v>-</v>
          </cell>
          <cell r="G69">
            <v>0</v>
          </cell>
          <cell r="H69" t="str">
            <v>1.08</v>
          </cell>
          <cell r="I69">
            <v>0</v>
          </cell>
          <cell r="J69" t="str">
            <v>-</v>
          </cell>
          <cell r="K69">
            <v>0</v>
          </cell>
          <cell r="L69" t="str">
            <v>-</v>
          </cell>
          <cell r="M69">
            <v>0</v>
          </cell>
          <cell r="N69" t="str">
            <v>-</v>
          </cell>
          <cell r="O69" t="str">
            <v>-</v>
          </cell>
          <cell r="P69">
            <v>0</v>
          </cell>
          <cell r="Q69">
            <v>0</v>
          </cell>
          <cell r="R69">
            <v>0</v>
          </cell>
          <cell r="S69" t="str">
            <v>1.08</v>
          </cell>
          <cell r="T69">
            <v>0</v>
          </cell>
          <cell r="U69" t="str">
            <v>-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</row>
        <row r="70">
          <cell r="B70" t="str">
            <v>NSLTECH</v>
          </cell>
          <cell r="C70">
            <v>0</v>
          </cell>
          <cell r="D70" t="str">
            <v>0.20</v>
          </cell>
          <cell r="E70">
            <v>0</v>
          </cell>
          <cell r="F70" t="str">
            <v>-</v>
          </cell>
          <cell r="G70">
            <v>0</v>
          </cell>
          <cell r="H70" t="str">
            <v>0.20</v>
          </cell>
          <cell r="I70">
            <v>0</v>
          </cell>
          <cell r="J70" t="str">
            <v>-</v>
          </cell>
          <cell r="K70">
            <v>0</v>
          </cell>
          <cell r="L70" t="str">
            <v>-</v>
          </cell>
          <cell r="M70">
            <v>0</v>
          </cell>
          <cell r="N70" t="str">
            <v>-</v>
          </cell>
          <cell r="O70" t="str">
            <v>-</v>
          </cell>
          <cell r="P70">
            <v>0</v>
          </cell>
          <cell r="Q70">
            <v>0</v>
          </cell>
          <cell r="R70">
            <v>0</v>
          </cell>
          <cell r="S70" t="str">
            <v>0.20</v>
          </cell>
          <cell r="T70">
            <v>0</v>
          </cell>
          <cell r="U70" t="str">
            <v>-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</row>
        <row r="71">
          <cell r="B71" t="str">
            <v>OANDO</v>
          </cell>
          <cell r="C71">
            <v>0</v>
          </cell>
          <cell r="D71" t="str">
            <v>3.65</v>
          </cell>
          <cell r="E71">
            <v>0</v>
          </cell>
          <cell r="F71" t="str">
            <v>-</v>
          </cell>
          <cell r="G71">
            <v>0</v>
          </cell>
          <cell r="H71" t="str">
            <v>3.65</v>
          </cell>
          <cell r="I71">
            <v>0</v>
          </cell>
          <cell r="J71" t="str">
            <v>3.95</v>
          </cell>
          <cell r="K71">
            <v>0</v>
          </cell>
          <cell r="L71" t="str">
            <v>3.65</v>
          </cell>
          <cell r="M71">
            <v>0</v>
          </cell>
          <cell r="N71" t="str">
            <v>7.59</v>
          </cell>
          <cell r="O71" t="str">
            <v>-</v>
          </cell>
          <cell r="P71">
            <v>0</v>
          </cell>
          <cell r="Q71">
            <v>0</v>
          </cell>
          <cell r="R71">
            <v>0</v>
          </cell>
          <cell r="S71" t="str">
            <v>3.95</v>
          </cell>
          <cell r="T71">
            <v>0</v>
          </cell>
          <cell r="U71" t="str">
            <v>0.30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</row>
        <row r="72">
          <cell r="B72" t="str">
            <v>OKOMUOIL</v>
          </cell>
          <cell r="C72">
            <v>0</v>
          </cell>
          <cell r="D72" t="str">
            <v>64.00</v>
          </cell>
          <cell r="E72">
            <v>0</v>
          </cell>
          <cell r="F72" t="str">
            <v>-</v>
          </cell>
          <cell r="G72">
            <v>0</v>
          </cell>
          <cell r="H72" t="str">
            <v>64.00</v>
          </cell>
          <cell r="I72">
            <v>0</v>
          </cell>
          <cell r="J72" t="str">
            <v>62.00</v>
          </cell>
          <cell r="K72">
            <v>0</v>
          </cell>
          <cell r="L72" t="str">
            <v>62.00</v>
          </cell>
          <cell r="M72">
            <v>0</v>
          </cell>
          <cell r="N72" t="str">
            <v>-</v>
          </cell>
          <cell r="O72" t="str">
            <v>-</v>
          </cell>
          <cell r="P72">
            <v>0</v>
          </cell>
          <cell r="Q72">
            <v>0</v>
          </cell>
          <cell r="R72">
            <v>0</v>
          </cell>
          <cell r="S72" t="str">
            <v>62.00</v>
          </cell>
          <cell r="T72">
            <v>0</v>
          </cell>
          <cell r="U72" t="str">
            <v>-2.00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</row>
        <row r="73">
          <cell r="B73" t="str">
            <v>PHARMDEKO</v>
          </cell>
          <cell r="C73">
            <v>0</v>
          </cell>
          <cell r="D73" t="str">
            <v>1.50</v>
          </cell>
          <cell r="E73">
            <v>0</v>
          </cell>
          <cell r="F73" t="str">
            <v>-</v>
          </cell>
          <cell r="G73">
            <v>0</v>
          </cell>
          <cell r="H73" t="str">
            <v>1.50</v>
          </cell>
          <cell r="I73">
            <v>0</v>
          </cell>
          <cell r="J73" t="str">
            <v>-</v>
          </cell>
          <cell r="K73">
            <v>0</v>
          </cell>
          <cell r="L73" t="str">
            <v>-</v>
          </cell>
          <cell r="M73">
            <v>0</v>
          </cell>
          <cell r="N73" t="str">
            <v>-</v>
          </cell>
          <cell r="O73" t="str">
            <v>-</v>
          </cell>
          <cell r="P73">
            <v>0</v>
          </cell>
          <cell r="Q73">
            <v>0</v>
          </cell>
          <cell r="R73">
            <v>0</v>
          </cell>
          <cell r="S73" t="str">
            <v>1.50</v>
          </cell>
          <cell r="T73">
            <v>0</v>
          </cell>
          <cell r="U73" t="str">
            <v>-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</row>
        <row r="74">
          <cell r="B74" t="str">
            <v>PORTPAINT</v>
          </cell>
          <cell r="C74">
            <v>0</v>
          </cell>
          <cell r="D74" t="str">
            <v>2.47</v>
          </cell>
          <cell r="E74">
            <v>0</v>
          </cell>
          <cell r="F74" t="str">
            <v>-</v>
          </cell>
          <cell r="G74">
            <v>0</v>
          </cell>
          <cell r="H74" t="str">
            <v>2.47</v>
          </cell>
          <cell r="I74">
            <v>0</v>
          </cell>
          <cell r="J74" t="str">
            <v>-</v>
          </cell>
          <cell r="K74">
            <v>0</v>
          </cell>
          <cell r="L74" t="str">
            <v>-</v>
          </cell>
          <cell r="M74">
            <v>0</v>
          </cell>
          <cell r="N74" t="str">
            <v>-</v>
          </cell>
          <cell r="O74" t="str">
            <v>-</v>
          </cell>
          <cell r="P74">
            <v>0</v>
          </cell>
          <cell r="Q74">
            <v>0</v>
          </cell>
          <cell r="R74">
            <v>0</v>
          </cell>
          <cell r="S74" t="str">
            <v>2.47</v>
          </cell>
          <cell r="T74">
            <v>0</v>
          </cell>
          <cell r="U74" t="str">
            <v>-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</row>
        <row r="75">
          <cell r="B75" t="str">
            <v>PRESCO</v>
          </cell>
          <cell r="C75">
            <v>0</v>
          </cell>
          <cell r="D75" t="str">
            <v>52.00</v>
          </cell>
          <cell r="E75">
            <v>0</v>
          </cell>
          <cell r="F75" t="str">
            <v>-</v>
          </cell>
          <cell r="G75">
            <v>0</v>
          </cell>
          <cell r="H75" t="str">
            <v>52.00</v>
          </cell>
          <cell r="I75">
            <v>0</v>
          </cell>
          <cell r="J75" t="str">
            <v>-</v>
          </cell>
          <cell r="K75">
            <v>0</v>
          </cell>
          <cell r="L75" t="str">
            <v>-</v>
          </cell>
          <cell r="M75">
            <v>0</v>
          </cell>
          <cell r="N75" t="str">
            <v>-</v>
          </cell>
          <cell r="O75" t="str">
            <v>-</v>
          </cell>
          <cell r="P75">
            <v>0</v>
          </cell>
          <cell r="Q75">
            <v>0</v>
          </cell>
          <cell r="R75">
            <v>0</v>
          </cell>
          <cell r="S75" t="str">
            <v>52.00</v>
          </cell>
          <cell r="T75">
            <v>0</v>
          </cell>
          <cell r="U75" t="str">
            <v>-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</row>
        <row r="76">
          <cell r="B76" t="str">
            <v>PRESTIGE</v>
          </cell>
          <cell r="C76">
            <v>0</v>
          </cell>
          <cell r="D76" t="str">
            <v>0.50</v>
          </cell>
          <cell r="E76">
            <v>0</v>
          </cell>
          <cell r="F76" t="str">
            <v>-</v>
          </cell>
          <cell r="G76">
            <v>0</v>
          </cell>
          <cell r="H76" t="str">
            <v>0.50</v>
          </cell>
          <cell r="I76">
            <v>0</v>
          </cell>
          <cell r="J76" t="str">
            <v>-</v>
          </cell>
          <cell r="K76">
            <v>0</v>
          </cell>
          <cell r="L76" t="str">
            <v>-</v>
          </cell>
          <cell r="M76">
            <v>0</v>
          </cell>
          <cell r="N76" t="str">
            <v>-</v>
          </cell>
          <cell r="O76" t="str">
            <v>-</v>
          </cell>
          <cell r="P76">
            <v>0</v>
          </cell>
          <cell r="Q76">
            <v>0</v>
          </cell>
          <cell r="R76">
            <v>0</v>
          </cell>
          <cell r="S76" t="str">
            <v>0.50</v>
          </cell>
          <cell r="T76">
            <v>0</v>
          </cell>
          <cell r="U76" t="str">
            <v>-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</row>
        <row r="77">
          <cell r="B77" t="str">
            <v>PZ</v>
          </cell>
          <cell r="C77">
            <v>0</v>
          </cell>
          <cell r="D77" t="str">
            <v>6.75</v>
          </cell>
          <cell r="E77">
            <v>0</v>
          </cell>
          <cell r="F77" t="str">
            <v>-</v>
          </cell>
          <cell r="G77">
            <v>0</v>
          </cell>
          <cell r="H77" t="str">
            <v>6.75</v>
          </cell>
          <cell r="I77">
            <v>0</v>
          </cell>
          <cell r="J77" t="str">
            <v>6.90</v>
          </cell>
          <cell r="K77">
            <v>0</v>
          </cell>
          <cell r="L77" t="str">
            <v>6.90</v>
          </cell>
          <cell r="M77">
            <v>0</v>
          </cell>
          <cell r="N77" t="str">
            <v>-</v>
          </cell>
          <cell r="O77" t="str">
            <v>-</v>
          </cell>
          <cell r="P77">
            <v>0</v>
          </cell>
          <cell r="Q77">
            <v>0</v>
          </cell>
          <cell r="R77">
            <v>0</v>
          </cell>
          <cell r="S77" t="str">
            <v>6.90</v>
          </cell>
          <cell r="T77">
            <v>0</v>
          </cell>
          <cell r="U77" t="str">
            <v>0.15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</row>
        <row r="78">
          <cell r="B78" t="str">
            <v>REDSTAREX</v>
          </cell>
          <cell r="C78">
            <v>0</v>
          </cell>
          <cell r="D78" t="str">
            <v>4.95</v>
          </cell>
          <cell r="E78">
            <v>0</v>
          </cell>
          <cell r="F78" t="str">
            <v>-</v>
          </cell>
          <cell r="G78">
            <v>0</v>
          </cell>
          <cell r="H78" t="str">
            <v>4.95</v>
          </cell>
          <cell r="I78">
            <v>0</v>
          </cell>
          <cell r="J78" t="str">
            <v>-</v>
          </cell>
          <cell r="K78">
            <v>0</v>
          </cell>
          <cell r="L78" t="str">
            <v>-</v>
          </cell>
          <cell r="M78">
            <v>0</v>
          </cell>
          <cell r="N78" t="str">
            <v>-</v>
          </cell>
          <cell r="O78" t="str">
            <v>-</v>
          </cell>
          <cell r="P78">
            <v>0</v>
          </cell>
          <cell r="Q78">
            <v>0</v>
          </cell>
          <cell r="R78">
            <v>0</v>
          </cell>
          <cell r="S78" t="str">
            <v>4.95</v>
          </cell>
          <cell r="T78">
            <v>0</v>
          </cell>
          <cell r="U78" t="str">
            <v>-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</row>
        <row r="79">
          <cell r="B79" t="str">
            <v>SEPLAT</v>
          </cell>
          <cell r="C79">
            <v>0</v>
          </cell>
          <cell r="D79" t="str">
            <v>530.00</v>
          </cell>
          <cell r="E79">
            <v>0</v>
          </cell>
          <cell r="F79" t="str">
            <v>-</v>
          </cell>
          <cell r="G79">
            <v>0</v>
          </cell>
          <cell r="H79" t="str">
            <v>530.00</v>
          </cell>
          <cell r="I79">
            <v>0</v>
          </cell>
          <cell r="J79" t="str">
            <v>-</v>
          </cell>
          <cell r="K79">
            <v>0</v>
          </cell>
          <cell r="L79" t="str">
            <v>-</v>
          </cell>
          <cell r="M79">
            <v>0</v>
          </cell>
          <cell r="N79" t="str">
            <v>-</v>
          </cell>
          <cell r="O79" t="str">
            <v>-</v>
          </cell>
          <cell r="P79">
            <v>0</v>
          </cell>
          <cell r="Q79">
            <v>0</v>
          </cell>
          <cell r="R79">
            <v>0</v>
          </cell>
          <cell r="S79" t="str">
            <v>530.00</v>
          </cell>
          <cell r="T79">
            <v>0</v>
          </cell>
          <cell r="U79" t="str">
            <v>-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</row>
        <row r="80">
          <cell r="B80" t="str">
            <v>SKYAVN</v>
          </cell>
          <cell r="C80">
            <v>0</v>
          </cell>
          <cell r="D80" t="str">
            <v>4.65</v>
          </cell>
          <cell r="E80">
            <v>0</v>
          </cell>
          <cell r="F80" t="str">
            <v>-</v>
          </cell>
          <cell r="G80">
            <v>0</v>
          </cell>
          <cell r="H80" t="str">
            <v>4.65</v>
          </cell>
          <cell r="I80">
            <v>0</v>
          </cell>
          <cell r="J80" t="str">
            <v>-</v>
          </cell>
          <cell r="K80">
            <v>0</v>
          </cell>
          <cell r="L80" t="str">
            <v>-</v>
          </cell>
          <cell r="M80">
            <v>0</v>
          </cell>
          <cell r="N80" t="str">
            <v>-</v>
          </cell>
          <cell r="O80" t="str">
            <v>-</v>
          </cell>
          <cell r="P80">
            <v>0</v>
          </cell>
          <cell r="Q80">
            <v>0</v>
          </cell>
          <cell r="R80">
            <v>0</v>
          </cell>
          <cell r="S80" t="str">
            <v>4.65</v>
          </cell>
          <cell r="T80">
            <v>0</v>
          </cell>
          <cell r="U80" t="str">
            <v>-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</row>
        <row r="81">
          <cell r="B81" t="str">
            <v>SOVRENINS</v>
          </cell>
          <cell r="C81">
            <v>0</v>
          </cell>
          <cell r="D81" t="str">
            <v>0.23</v>
          </cell>
          <cell r="E81">
            <v>0</v>
          </cell>
          <cell r="F81" t="str">
            <v>-</v>
          </cell>
          <cell r="G81">
            <v>0</v>
          </cell>
          <cell r="H81" t="str">
            <v>0.23</v>
          </cell>
          <cell r="I81">
            <v>0</v>
          </cell>
          <cell r="J81" t="str">
            <v>-</v>
          </cell>
          <cell r="K81">
            <v>0</v>
          </cell>
          <cell r="L81" t="str">
            <v>-</v>
          </cell>
          <cell r="M81">
            <v>0</v>
          </cell>
          <cell r="N81" t="str">
            <v>-</v>
          </cell>
          <cell r="O81" t="str">
            <v>-</v>
          </cell>
          <cell r="P81">
            <v>0</v>
          </cell>
          <cell r="Q81">
            <v>0</v>
          </cell>
          <cell r="R81">
            <v>0</v>
          </cell>
          <cell r="S81" t="str">
            <v>0.23</v>
          </cell>
          <cell r="T81">
            <v>0</v>
          </cell>
          <cell r="U81" t="str">
            <v>-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</row>
        <row r="82">
          <cell r="B82" t="str">
            <v>STANBIC</v>
          </cell>
          <cell r="C82">
            <v>0</v>
          </cell>
          <cell r="D82" t="str">
            <v>40.25</v>
          </cell>
          <cell r="E82">
            <v>0</v>
          </cell>
          <cell r="F82" t="str">
            <v>-</v>
          </cell>
          <cell r="G82">
            <v>0</v>
          </cell>
          <cell r="H82" t="str">
            <v>40.25</v>
          </cell>
          <cell r="I82">
            <v>0</v>
          </cell>
          <cell r="J82" t="str">
            <v>-</v>
          </cell>
          <cell r="K82">
            <v>0</v>
          </cell>
          <cell r="L82" t="str">
            <v>-</v>
          </cell>
          <cell r="M82">
            <v>0</v>
          </cell>
          <cell r="N82" t="str">
            <v>-</v>
          </cell>
          <cell r="O82" t="str">
            <v>-</v>
          </cell>
          <cell r="P82">
            <v>0</v>
          </cell>
          <cell r="Q82">
            <v>0</v>
          </cell>
          <cell r="R82">
            <v>0</v>
          </cell>
          <cell r="S82" t="str">
            <v>40.25</v>
          </cell>
          <cell r="T82">
            <v>0</v>
          </cell>
          <cell r="U82" t="str">
            <v>-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</row>
        <row r="83">
          <cell r="B83" t="str">
            <v>STERLNBANK</v>
          </cell>
          <cell r="C83">
            <v>0</v>
          </cell>
          <cell r="D83" t="str">
            <v>2.30</v>
          </cell>
          <cell r="E83">
            <v>0</v>
          </cell>
          <cell r="F83" t="str">
            <v>-</v>
          </cell>
          <cell r="G83">
            <v>0</v>
          </cell>
          <cell r="H83" t="str">
            <v>2.30</v>
          </cell>
          <cell r="I83">
            <v>0</v>
          </cell>
          <cell r="J83" t="str">
            <v>2.30</v>
          </cell>
          <cell r="K83">
            <v>0</v>
          </cell>
          <cell r="L83" t="str">
            <v>2.20</v>
          </cell>
          <cell r="M83">
            <v>0</v>
          </cell>
          <cell r="N83" t="str">
            <v>4.35</v>
          </cell>
          <cell r="O83" t="str">
            <v>-</v>
          </cell>
          <cell r="P83">
            <v>0</v>
          </cell>
          <cell r="Q83">
            <v>0</v>
          </cell>
          <cell r="R83">
            <v>0</v>
          </cell>
          <cell r="S83" t="str">
            <v>2.30</v>
          </cell>
          <cell r="T83">
            <v>0</v>
          </cell>
          <cell r="U83" t="str">
            <v>-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</row>
        <row r="84">
          <cell r="B84" t="str">
            <v>SUNUASSUR</v>
          </cell>
          <cell r="C84">
            <v>0</v>
          </cell>
          <cell r="D84" t="str">
            <v>0.20</v>
          </cell>
          <cell r="E84">
            <v>0</v>
          </cell>
          <cell r="F84" t="str">
            <v>-</v>
          </cell>
          <cell r="G84">
            <v>0</v>
          </cell>
          <cell r="H84" t="str">
            <v>0.20</v>
          </cell>
          <cell r="I84">
            <v>0</v>
          </cell>
          <cell r="J84" t="str">
            <v>-</v>
          </cell>
          <cell r="K84">
            <v>0</v>
          </cell>
          <cell r="L84" t="str">
            <v>-</v>
          </cell>
          <cell r="M84">
            <v>0</v>
          </cell>
          <cell r="N84" t="str">
            <v>-</v>
          </cell>
          <cell r="O84" t="str">
            <v>-</v>
          </cell>
          <cell r="P84">
            <v>0</v>
          </cell>
          <cell r="Q84">
            <v>0</v>
          </cell>
          <cell r="R84">
            <v>0</v>
          </cell>
          <cell r="S84" t="str">
            <v>0.20</v>
          </cell>
          <cell r="T84">
            <v>0</v>
          </cell>
          <cell r="U84" t="str">
            <v>-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</row>
        <row r="85">
          <cell r="B85" t="str">
            <v>TOTAL</v>
          </cell>
          <cell r="C85">
            <v>0</v>
          </cell>
          <cell r="D85" t="str">
            <v>150.00</v>
          </cell>
          <cell r="E85">
            <v>0</v>
          </cell>
          <cell r="F85" t="str">
            <v>-</v>
          </cell>
          <cell r="G85">
            <v>0</v>
          </cell>
          <cell r="H85" t="str">
            <v>150.00</v>
          </cell>
          <cell r="I85">
            <v>0</v>
          </cell>
          <cell r="J85" t="str">
            <v>149.40</v>
          </cell>
          <cell r="K85">
            <v>0</v>
          </cell>
          <cell r="L85" t="str">
            <v>148.00</v>
          </cell>
          <cell r="M85">
            <v>0</v>
          </cell>
          <cell r="N85" t="str">
            <v>0.94</v>
          </cell>
          <cell r="O85" t="str">
            <v>-</v>
          </cell>
          <cell r="P85">
            <v>0</v>
          </cell>
          <cell r="Q85">
            <v>0</v>
          </cell>
          <cell r="R85">
            <v>0</v>
          </cell>
          <cell r="S85" t="str">
            <v>148.00</v>
          </cell>
          <cell r="T85">
            <v>0</v>
          </cell>
          <cell r="U85" t="str">
            <v>-2.00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</row>
        <row r="86">
          <cell r="B86" t="str">
            <v>TOURIST</v>
          </cell>
          <cell r="C86">
            <v>0</v>
          </cell>
          <cell r="D86" t="str">
            <v>3.50</v>
          </cell>
          <cell r="E86">
            <v>0</v>
          </cell>
          <cell r="F86" t="str">
            <v>-</v>
          </cell>
          <cell r="G86">
            <v>0</v>
          </cell>
          <cell r="H86" t="str">
            <v>3.50</v>
          </cell>
          <cell r="I86">
            <v>0</v>
          </cell>
          <cell r="J86" t="str">
            <v>-</v>
          </cell>
          <cell r="K86">
            <v>0</v>
          </cell>
          <cell r="L86" t="str">
            <v>-</v>
          </cell>
          <cell r="M86">
            <v>0</v>
          </cell>
          <cell r="N86" t="str">
            <v>-</v>
          </cell>
          <cell r="O86" t="str">
            <v>-</v>
          </cell>
          <cell r="P86">
            <v>0</v>
          </cell>
          <cell r="Q86">
            <v>0</v>
          </cell>
          <cell r="R86">
            <v>0</v>
          </cell>
          <cell r="S86" t="str">
            <v>3.50</v>
          </cell>
          <cell r="T86">
            <v>0</v>
          </cell>
          <cell r="U86" t="str">
            <v>-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</row>
        <row r="87">
          <cell r="B87" t="str">
            <v>TRANSCORP</v>
          </cell>
          <cell r="C87">
            <v>0</v>
          </cell>
          <cell r="D87" t="str">
            <v>1.09</v>
          </cell>
          <cell r="E87">
            <v>0</v>
          </cell>
          <cell r="F87" t="str">
            <v>-</v>
          </cell>
          <cell r="G87">
            <v>0</v>
          </cell>
          <cell r="H87" t="str">
            <v>1.09</v>
          </cell>
          <cell r="I87">
            <v>0</v>
          </cell>
          <cell r="J87" t="str">
            <v>1.08</v>
          </cell>
          <cell r="K87">
            <v>0</v>
          </cell>
          <cell r="L87" t="str">
            <v>1.04</v>
          </cell>
          <cell r="M87">
            <v>0</v>
          </cell>
          <cell r="N87" t="str">
            <v>3.70</v>
          </cell>
          <cell r="O87" t="str">
            <v>1.07</v>
          </cell>
          <cell r="P87">
            <v>0</v>
          </cell>
          <cell r="Q87">
            <v>0</v>
          </cell>
          <cell r="R87">
            <v>0</v>
          </cell>
          <cell r="S87" t="str">
            <v>1.07</v>
          </cell>
          <cell r="T87">
            <v>0</v>
          </cell>
          <cell r="U87" t="str">
            <v>-0.02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</row>
        <row r="88">
          <cell r="B88" t="str">
            <v>UACN</v>
          </cell>
          <cell r="C88">
            <v>0</v>
          </cell>
          <cell r="D88" t="str">
            <v>6.55</v>
          </cell>
          <cell r="E88">
            <v>0</v>
          </cell>
          <cell r="F88" t="str">
            <v>-</v>
          </cell>
          <cell r="G88">
            <v>0</v>
          </cell>
          <cell r="H88" t="str">
            <v>6.55</v>
          </cell>
          <cell r="I88">
            <v>0</v>
          </cell>
          <cell r="J88" t="str">
            <v>6.30</v>
          </cell>
          <cell r="K88">
            <v>0</v>
          </cell>
          <cell r="L88" t="str">
            <v>6.10</v>
          </cell>
          <cell r="M88">
            <v>0</v>
          </cell>
          <cell r="N88" t="str">
            <v>3.17</v>
          </cell>
          <cell r="O88" t="str">
            <v>-</v>
          </cell>
          <cell r="P88">
            <v>0</v>
          </cell>
          <cell r="Q88">
            <v>0</v>
          </cell>
          <cell r="R88">
            <v>0</v>
          </cell>
          <cell r="S88" t="str">
            <v>6.10</v>
          </cell>
          <cell r="T88">
            <v>0</v>
          </cell>
          <cell r="U88" t="str">
            <v>-0.45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</row>
        <row r="89">
          <cell r="B89" t="str">
            <v>UAC-PROP</v>
          </cell>
          <cell r="C89">
            <v>0</v>
          </cell>
          <cell r="D89" t="str">
            <v>1.40</v>
          </cell>
          <cell r="E89">
            <v>0</v>
          </cell>
          <cell r="F89" t="str">
            <v>-</v>
          </cell>
          <cell r="G89">
            <v>0</v>
          </cell>
          <cell r="H89" t="str">
            <v>1.40</v>
          </cell>
          <cell r="I89">
            <v>0</v>
          </cell>
          <cell r="J89" t="str">
            <v>1.40</v>
          </cell>
          <cell r="K89">
            <v>0</v>
          </cell>
          <cell r="L89" t="str">
            <v>1.40</v>
          </cell>
          <cell r="M89">
            <v>0</v>
          </cell>
          <cell r="N89" t="str">
            <v>-</v>
          </cell>
          <cell r="O89" t="str">
            <v>-</v>
          </cell>
          <cell r="P89">
            <v>0</v>
          </cell>
          <cell r="Q89">
            <v>0</v>
          </cell>
          <cell r="R89">
            <v>0</v>
          </cell>
          <cell r="S89" t="str">
            <v>1.40</v>
          </cell>
          <cell r="T89">
            <v>0</v>
          </cell>
          <cell r="U89" t="str">
            <v>-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</row>
        <row r="90">
          <cell r="B90" t="str">
            <v>UBA</v>
          </cell>
          <cell r="C90">
            <v>0</v>
          </cell>
          <cell r="D90" t="str">
            <v>6.25</v>
          </cell>
          <cell r="E90">
            <v>0</v>
          </cell>
          <cell r="F90" t="str">
            <v>-</v>
          </cell>
          <cell r="G90">
            <v>0</v>
          </cell>
          <cell r="H90" t="str">
            <v>6.25</v>
          </cell>
          <cell r="I90">
            <v>0</v>
          </cell>
          <cell r="J90" t="str">
            <v>6.25</v>
          </cell>
          <cell r="K90">
            <v>0</v>
          </cell>
          <cell r="L90" t="str">
            <v>6.05</v>
          </cell>
          <cell r="M90">
            <v>0</v>
          </cell>
          <cell r="N90" t="str">
            <v>3.20</v>
          </cell>
          <cell r="O90" t="str">
            <v>6.10</v>
          </cell>
          <cell r="P90">
            <v>0</v>
          </cell>
          <cell r="Q90">
            <v>0</v>
          </cell>
          <cell r="R90">
            <v>0</v>
          </cell>
          <cell r="S90" t="str">
            <v>6.10</v>
          </cell>
          <cell r="T90">
            <v>0</v>
          </cell>
          <cell r="U90" t="str">
            <v>-0.15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</row>
        <row r="91">
          <cell r="B91" t="str">
            <v>UBN</v>
          </cell>
          <cell r="C91">
            <v>0</v>
          </cell>
          <cell r="D91" t="str">
            <v>7.00</v>
          </cell>
          <cell r="E91">
            <v>0</v>
          </cell>
          <cell r="F91" t="str">
            <v>-</v>
          </cell>
          <cell r="G91">
            <v>0</v>
          </cell>
          <cell r="H91" t="str">
            <v>7.00</v>
          </cell>
          <cell r="I91">
            <v>0</v>
          </cell>
          <cell r="J91" t="str">
            <v>7.00</v>
          </cell>
          <cell r="K91">
            <v>0</v>
          </cell>
          <cell r="L91" t="str">
            <v>7.00</v>
          </cell>
          <cell r="M91">
            <v>0</v>
          </cell>
          <cell r="N91" t="str">
            <v>-</v>
          </cell>
          <cell r="O91" t="str">
            <v>-</v>
          </cell>
          <cell r="P91">
            <v>0</v>
          </cell>
          <cell r="Q91">
            <v>0</v>
          </cell>
          <cell r="R91">
            <v>0</v>
          </cell>
          <cell r="S91" t="str">
            <v>7.00</v>
          </cell>
          <cell r="T91">
            <v>0</v>
          </cell>
          <cell r="U91" t="str">
            <v>-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</row>
        <row r="92">
          <cell r="B92" t="str">
            <v>UCAP</v>
          </cell>
          <cell r="C92">
            <v>0</v>
          </cell>
          <cell r="D92" t="str">
            <v>2.30</v>
          </cell>
          <cell r="E92">
            <v>0</v>
          </cell>
          <cell r="F92" t="str">
            <v>-</v>
          </cell>
          <cell r="G92">
            <v>0</v>
          </cell>
          <cell r="H92" t="str">
            <v>2.30</v>
          </cell>
          <cell r="I92">
            <v>0</v>
          </cell>
          <cell r="J92" t="str">
            <v>2.30</v>
          </cell>
          <cell r="K92">
            <v>0</v>
          </cell>
          <cell r="L92" t="str">
            <v>2.30</v>
          </cell>
          <cell r="M92">
            <v>0</v>
          </cell>
          <cell r="N92" t="str">
            <v>-</v>
          </cell>
          <cell r="O92" t="str">
            <v>-</v>
          </cell>
          <cell r="P92">
            <v>0</v>
          </cell>
          <cell r="Q92">
            <v>0</v>
          </cell>
          <cell r="R92">
            <v>0</v>
          </cell>
          <cell r="S92" t="str">
            <v>2.30</v>
          </cell>
          <cell r="T92">
            <v>0</v>
          </cell>
          <cell r="U92" t="str">
            <v>-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</row>
        <row r="93">
          <cell r="B93" t="str">
            <v>UNILEVER</v>
          </cell>
          <cell r="C93">
            <v>0</v>
          </cell>
          <cell r="D93" t="str">
            <v>30.70</v>
          </cell>
          <cell r="E93">
            <v>0</v>
          </cell>
          <cell r="F93" t="str">
            <v>-</v>
          </cell>
          <cell r="G93">
            <v>0</v>
          </cell>
          <cell r="H93" t="str">
            <v>30.70</v>
          </cell>
          <cell r="I93">
            <v>0</v>
          </cell>
          <cell r="J93" t="str">
            <v>32.00</v>
          </cell>
          <cell r="K93">
            <v>0</v>
          </cell>
          <cell r="L93" t="str">
            <v>32.00</v>
          </cell>
          <cell r="M93">
            <v>0</v>
          </cell>
          <cell r="N93" t="str">
            <v>-</v>
          </cell>
          <cell r="O93" t="str">
            <v>-</v>
          </cell>
          <cell r="P93">
            <v>0</v>
          </cell>
          <cell r="Q93">
            <v>0</v>
          </cell>
          <cell r="R93">
            <v>0</v>
          </cell>
          <cell r="S93" t="str">
            <v>32.00</v>
          </cell>
          <cell r="T93">
            <v>0</v>
          </cell>
          <cell r="U93" t="str">
            <v>1.30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</row>
        <row r="94">
          <cell r="B94" t="str">
            <v>UNIONDAC</v>
          </cell>
          <cell r="C94">
            <v>0</v>
          </cell>
          <cell r="D94" t="str">
            <v>0.24</v>
          </cell>
          <cell r="E94">
            <v>0</v>
          </cell>
          <cell r="F94" t="str">
            <v>-</v>
          </cell>
          <cell r="G94">
            <v>0</v>
          </cell>
          <cell r="H94" t="str">
            <v>0.24</v>
          </cell>
          <cell r="I94">
            <v>0</v>
          </cell>
          <cell r="J94" t="str">
            <v>0.24</v>
          </cell>
          <cell r="K94">
            <v>0</v>
          </cell>
          <cell r="L94" t="str">
            <v>0.24</v>
          </cell>
          <cell r="M94">
            <v>0</v>
          </cell>
          <cell r="N94" t="str">
            <v>-</v>
          </cell>
          <cell r="O94" t="str">
            <v>-</v>
          </cell>
          <cell r="P94">
            <v>0</v>
          </cell>
          <cell r="Q94">
            <v>0</v>
          </cell>
          <cell r="R94">
            <v>0</v>
          </cell>
          <cell r="S94" t="str">
            <v>0.24</v>
          </cell>
          <cell r="T94">
            <v>0</v>
          </cell>
          <cell r="U94" t="str">
            <v>-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</row>
        <row r="95">
          <cell r="B95" t="str">
            <v>UNITYBNK</v>
          </cell>
          <cell r="C95">
            <v>0</v>
          </cell>
          <cell r="D95" t="str">
            <v>0.65</v>
          </cell>
          <cell r="E95">
            <v>0</v>
          </cell>
          <cell r="F95" t="str">
            <v>-</v>
          </cell>
          <cell r="G95">
            <v>0</v>
          </cell>
          <cell r="H95" t="str">
            <v>0.65</v>
          </cell>
          <cell r="I95">
            <v>0</v>
          </cell>
          <cell r="J95" t="str">
            <v>0.65</v>
          </cell>
          <cell r="K95">
            <v>0</v>
          </cell>
          <cell r="L95" t="str">
            <v>0.60</v>
          </cell>
          <cell r="M95">
            <v>0</v>
          </cell>
          <cell r="N95" t="str">
            <v>7.69</v>
          </cell>
          <cell r="O95" t="str">
            <v>-</v>
          </cell>
          <cell r="P95">
            <v>0</v>
          </cell>
          <cell r="Q95">
            <v>0</v>
          </cell>
          <cell r="R95">
            <v>0</v>
          </cell>
          <cell r="S95" t="str">
            <v>0.60</v>
          </cell>
          <cell r="T95">
            <v>0</v>
          </cell>
          <cell r="U95" t="str">
            <v>-0.05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</row>
        <row r="96">
          <cell r="B96" t="str">
            <v>UPL</v>
          </cell>
          <cell r="C96">
            <v>0</v>
          </cell>
          <cell r="D96" t="str">
            <v>1.85</v>
          </cell>
          <cell r="E96">
            <v>0</v>
          </cell>
          <cell r="F96" t="str">
            <v>-</v>
          </cell>
          <cell r="G96">
            <v>0</v>
          </cell>
          <cell r="H96" t="str">
            <v>1.85</v>
          </cell>
          <cell r="I96">
            <v>0</v>
          </cell>
          <cell r="J96" t="str">
            <v>1.84</v>
          </cell>
          <cell r="K96">
            <v>0</v>
          </cell>
          <cell r="L96" t="str">
            <v>1.84</v>
          </cell>
          <cell r="M96">
            <v>0</v>
          </cell>
          <cell r="N96" t="str">
            <v>-</v>
          </cell>
          <cell r="O96" t="str">
            <v>-</v>
          </cell>
          <cell r="P96">
            <v>0</v>
          </cell>
          <cell r="Q96">
            <v>0</v>
          </cell>
          <cell r="R96">
            <v>0</v>
          </cell>
          <cell r="S96" t="str">
            <v>1.84</v>
          </cell>
          <cell r="T96">
            <v>0</v>
          </cell>
          <cell r="U96" t="str">
            <v>-0.01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</row>
        <row r="97">
          <cell r="B97" t="str">
            <v>VERITASKAP</v>
          </cell>
          <cell r="C97">
            <v>0</v>
          </cell>
          <cell r="D97" t="str">
            <v>0.20</v>
          </cell>
          <cell r="E97">
            <v>0</v>
          </cell>
          <cell r="F97" t="str">
            <v>-</v>
          </cell>
          <cell r="G97">
            <v>0</v>
          </cell>
          <cell r="H97" t="str">
            <v>0.20</v>
          </cell>
          <cell r="I97">
            <v>0</v>
          </cell>
          <cell r="J97" t="str">
            <v>0.20</v>
          </cell>
          <cell r="K97">
            <v>0</v>
          </cell>
          <cell r="L97" t="str">
            <v>0.20</v>
          </cell>
          <cell r="M97">
            <v>0</v>
          </cell>
          <cell r="N97" t="str">
            <v>-</v>
          </cell>
          <cell r="O97" t="str">
            <v>-</v>
          </cell>
          <cell r="P97">
            <v>0</v>
          </cell>
          <cell r="Q97">
            <v>0</v>
          </cell>
          <cell r="R97">
            <v>0</v>
          </cell>
          <cell r="S97" t="str">
            <v>0.20</v>
          </cell>
          <cell r="T97">
            <v>0</v>
          </cell>
          <cell r="U97" t="str">
            <v>-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</row>
        <row r="98">
          <cell r="B98" t="str">
            <v>VITAFOAM</v>
          </cell>
          <cell r="C98">
            <v>0</v>
          </cell>
          <cell r="D98" t="str">
            <v>3.84</v>
          </cell>
          <cell r="E98">
            <v>0</v>
          </cell>
          <cell r="F98" t="str">
            <v>-</v>
          </cell>
          <cell r="G98">
            <v>0</v>
          </cell>
          <cell r="H98" t="str">
            <v>3.84</v>
          </cell>
          <cell r="I98">
            <v>0</v>
          </cell>
          <cell r="J98" t="str">
            <v>-</v>
          </cell>
          <cell r="K98">
            <v>0</v>
          </cell>
          <cell r="L98" t="str">
            <v>-</v>
          </cell>
          <cell r="M98">
            <v>0</v>
          </cell>
          <cell r="N98" t="str">
            <v>-</v>
          </cell>
          <cell r="O98" t="str">
            <v>-</v>
          </cell>
          <cell r="P98">
            <v>0</v>
          </cell>
          <cell r="Q98">
            <v>0</v>
          </cell>
          <cell r="R98">
            <v>0</v>
          </cell>
          <cell r="S98" t="str">
            <v>3.84</v>
          </cell>
          <cell r="T98">
            <v>0</v>
          </cell>
          <cell r="U98" t="str">
            <v>-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</row>
        <row r="99">
          <cell r="B99" t="str">
            <v>WAPCO</v>
          </cell>
          <cell r="C99">
            <v>0</v>
          </cell>
          <cell r="D99" t="str">
            <v>12.50</v>
          </cell>
          <cell r="E99">
            <v>0</v>
          </cell>
          <cell r="F99" t="str">
            <v>-</v>
          </cell>
          <cell r="G99">
            <v>0</v>
          </cell>
          <cell r="H99" t="str">
            <v>12.50</v>
          </cell>
          <cell r="I99">
            <v>0</v>
          </cell>
          <cell r="J99" t="str">
            <v>13.30</v>
          </cell>
          <cell r="K99">
            <v>0</v>
          </cell>
          <cell r="L99" t="str">
            <v>12.55</v>
          </cell>
          <cell r="M99">
            <v>0</v>
          </cell>
          <cell r="N99" t="str">
            <v>5.64</v>
          </cell>
          <cell r="O99" t="str">
            <v>13.25</v>
          </cell>
          <cell r="P99">
            <v>0</v>
          </cell>
          <cell r="Q99">
            <v>0</v>
          </cell>
          <cell r="R99">
            <v>0</v>
          </cell>
          <cell r="S99" t="str">
            <v>13.25</v>
          </cell>
          <cell r="T99">
            <v>0</v>
          </cell>
          <cell r="U99" t="str">
            <v>0.75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</row>
        <row r="100">
          <cell r="B100" t="str">
            <v>WAPIC</v>
          </cell>
          <cell r="C100">
            <v>0</v>
          </cell>
          <cell r="D100" t="str">
            <v>0.43</v>
          </cell>
          <cell r="E100">
            <v>0</v>
          </cell>
          <cell r="F100" t="str">
            <v>-</v>
          </cell>
          <cell r="G100">
            <v>0</v>
          </cell>
          <cell r="H100" t="str">
            <v>0.43</v>
          </cell>
          <cell r="I100">
            <v>0</v>
          </cell>
          <cell r="J100" t="str">
            <v>0.47</v>
          </cell>
          <cell r="K100">
            <v>0</v>
          </cell>
          <cell r="L100" t="str">
            <v>0.43</v>
          </cell>
          <cell r="M100">
            <v>0</v>
          </cell>
          <cell r="N100" t="str">
            <v>8.51</v>
          </cell>
          <cell r="O100" t="str">
            <v>0.47</v>
          </cell>
          <cell r="P100">
            <v>0</v>
          </cell>
          <cell r="Q100">
            <v>0</v>
          </cell>
          <cell r="R100">
            <v>0</v>
          </cell>
          <cell r="S100" t="str">
            <v>0.47</v>
          </cell>
          <cell r="T100">
            <v>0</v>
          </cell>
          <cell r="U100" t="str">
            <v>0.04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</row>
        <row r="101">
          <cell r="B101" t="str">
            <v>WEMABANK</v>
          </cell>
          <cell r="C101">
            <v>0</v>
          </cell>
          <cell r="D101" t="str">
            <v>0.65</v>
          </cell>
          <cell r="E101">
            <v>0</v>
          </cell>
          <cell r="F101" t="str">
            <v>-</v>
          </cell>
          <cell r="G101">
            <v>0</v>
          </cell>
          <cell r="H101" t="str">
            <v>0.65</v>
          </cell>
          <cell r="I101">
            <v>0</v>
          </cell>
          <cell r="J101" t="str">
            <v>0.65</v>
          </cell>
          <cell r="K101">
            <v>0</v>
          </cell>
          <cell r="L101" t="str">
            <v>0.64</v>
          </cell>
          <cell r="M101">
            <v>0</v>
          </cell>
          <cell r="N101" t="str">
            <v>1.54</v>
          </cell>
          <cell r="O101" t="str">
            <v>-</v>
          </cell>
          <cell r="P101">
            <v>0</v>
          </cell>
          <cell r="Q101">
            <v>0</v>
          </cell>
          <cell r="R101">
            <v>0</v>
          </cell>
          <cell r="S101" t="str">
            <v>0.64</v>
          </cell>
          <cell r="T101">
            <v>0</v>
          </cell>
          <cell r="U101" t="str">
            <v>-0.01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</row>
        <row r="102">
          <cell r="B102" t="str">
            <v>ZENITHBANK</v>
          </cell>
          <cell r="C102">
            <v>0</v>
          </cell>
          <cell r="D102" t="str">
            <v>19.45</v>
          </cell>
          <cell r="E102">
            <v>0</v>
          </cell>
          <cell r="F102" t="str">
            <v>-</v>
          </cell>
          <cell r="G102">
            <v>0</v>
          </cell>
          <cell r="H102" t="str">
            <v>19.45</v>
          </cell>
          <cell r="I102">
            <v>0</v>
          </cell>
          <cell r="J102" t="str">
            <v>19.70</v>
          </cell>
          <cell r="K102">
            <v>0</v>
          </cell>
          <cell r="L102" t="str">
            <v>19.00</v>
          </cell>
          <cell r="M102">
            <v>0</v>
          </cell>
          <cell r="N102" t="str">
            <v>3.55</v>
          </cell>
          <cell r="O102" t="str">
            <v>19.25</v>
          </cell>
          <cell r="P102">
            <v>0</v>
          </cell>
          <cell r="Q102">
            <v>0</v>
          </cell>
          <cell r="R102">
            <v>0</v>
          </cell>
          <cell r="S102" t="str">
            <v>19.25</v>
          </cell>
          <cell r="T102">
            <v>0</v>
          </cell>
          <cell r="U102" t="str">
            <v>-0.20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</row>
        <row r="103">
          <cell r="B103" t="str">
            <v>Total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</row>
        <row r="104"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</row>
        <row r="105"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</row>
        <row r="106">
          <cell r="B106">
            <v>0</v>
          </cell>
          <cell r="C106" t="str">
            <v>COMPANY</v>
          </cell>
          <cell r="D106">
            <v>0</v>
          </cell>
          <cell r="E106" t="str">
            <v>PCLOSE</v>
          </cell>
          <cell r="F106">
            <v>0</v>
          </cell>
          <cell r="G106" t="str">
            <v>OPEN</v>
          </cell>
          <cell r="H106">
            <v>0</v>
          </cell>
          <cell r="I106" t="str">
            <v>HIGH</v>
          </cell>
          <cell r="J106">
            <v>0</v>
          </cell>
          <cell r="K106" t="str">
            <v>LOW</v>
          </cell>
          <cell r="L106">
            <v>0</v>
          </cell>
          <cell r="M106" t="str">
            <v>%SPREAD</v>
          </cell>
          <cell r="N106">
            <v>0</v>
          </cell>
          <cell r="O106">
            <v>0</v>
          </cell>
          <cell r="P106" t="str">
            <v>CLOSE</v>
          </cell>
          <cell r="Q106">
            <v>0</v>
          </cell>
          <cell r="R106" t="str">
            <v>CHANGE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 t="str">
            <v>%CHANGE</v>
          </cell>
          <cell r="Y106">
            <v>0</v>
          </cell>
        </row>
        <row r="107">
          <cell r="B107">
            <v>0</v>
          </cell>
          <cell r="C107" t="str">
            <v>VETGRIF30</v>
          </cell>
          <cell r="D107">
            <v>0</v>
          </cell>
          <cell r="E107" t="str">
            <v>13.99</v>
          </cell>
          <cell r="F107">
            <v>0</v>
          </cell>
          <cell r="G107" t="str">
            <v>13.99</v>
          </cell>
          <cell r="H107">
            <v>0</v>
          </cell>
          <cell r="I107" t="str">
            <v>15.30</v>
          </cell>
          <cell r="J107">
            <v>0</v>
          </cell>
          <cell r="K107" t="str">
            <v>13.01</v>
          </cell>
          <cell r="L107">
            <v>0</v>
          </cell>
          <cell r="M107" t="str">
            <v>14.97</v>
          </cell>
          <cell r="N107">
            <v>0</v>
          </cell>
          <cell r="O107">
            <v>0</v>
          </cell>
          <cell r="P107" t="str">
            <v>13.01</v>
          </cell>
          <cell r="Q107">
            <v>0</v>
          </cell>
          <cell r="R107" t="str">
            <v>-0.98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 t="str">
            <v>-7.01</v>
          </cell>
          <cell r="Y107">
            <v>0</v>
          </cell>
        </row>
        <row r="108">
          <cell r="B108">
            <v>0</v>
          </cell>
          <cell r="C108" t="str">
            <v>Total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</row>
        <row r="109"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</row>
        <row r="110"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</row>
        <row r="111"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</row>
        <row r="112"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</row>
        <row r="113"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</row>
        <row r="114"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 t="str">
            <v xml:space="preserve">Page 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</row>
        <row r="115"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</row>
        <row r="116"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</row>
        <row r="117"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</row>
        <row r="118"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</row>
        <row r="119"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</row>
        <row r="120"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</row>
        <row r="121"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</row>
        <row r="122"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</row>
        <row r="123"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</row>
        <row r="124"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</row>
        <row r="125"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</row>
        <row r="126"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</row>
        <row r="127"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</row>
        <row r="128"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</row>
        <row r="129"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</row>
        <row r="130"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</row>
        <row r="131"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</row>
        <row r="132"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</row>
        <row r="133"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</row>
        <row r="134"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</row>
        <row r="135"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</row>
        <row r="136"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</row>
        <row r="137"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</row>
        <row r="138"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</row>
        <row r="139"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</row>
        <row r="140"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</row>
        <row r="141"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</row>
        <row r="142"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</row>
        <row r="143"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</row>
        <row r="144"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</row>
        <row r="145"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</row>
        <row r="146"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</row>
        <row r="147"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</row>
        <row r="148"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</row>
        <row r="149"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</row>
        <row r="150"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</row>
        <row r="151"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</row>
        <row r="152"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</row>
        <row r="153"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</row>
        <row r="154"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</row>
        <row r="155"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</row>
        <row r="156"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</row>
        <row r="157"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</row>
        <row r="158"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</row>
        <row r="159"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</row>
        <row r="160"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</row>
        <row r="161"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</row>
        <row r="162"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</row>
        <row r="163"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</row>
        <row r="164"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</row>
        <row r="165"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</row>
        <row r="166"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</row>
        <row r="167"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</row>
        <row r="168"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</row>
        <row r="169"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</row>
        <row r="170"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</row>
        <row r="171"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</row>
        <row r="172"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</row>
        <row r="173"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</row>
        <row r="174"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</row>
        <row r="175"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</row>
        <row r="176"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</row>
        <row r="177"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</row>
        <row r="178"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</row>
        <row r="179"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</row>
        <row r="180"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</row>
        <row r="181"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</row>
        <row r="182"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</row>
        <row r="183"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</row>
        <row r="184"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</row>
        <row r="185"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</row>
        <row r="186"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</row>
        <row r="187"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</row>
        <row r="188"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</row>
        <row r="189"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</row>
        <row r="190"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</row>
        <row r="191"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</row>
        <row r="192"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</row>
        <row r="193"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</row>
        <row r="194"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</row>
        <row r="195"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</row>
        <row r="196"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</row>
        <row r="197"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</row>
        <row r="198"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</row>
        <row r="199"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</row>
        <row r="200"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</row>
        <row r="201"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</row>
        <row r="202"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</row>
        <row r="203"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</row>
        <row r="204"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</row>
        <row r="205"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</row>
        <row r="206"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</row>
        <row r="207"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</row>
        <row r="208"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</row>
        <row r="209"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</row>
        <row r="210"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</row>
        <row r="211"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</row>
        <row r="212"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</row>
        <row r="213"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</row>
        <row r="214"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</row>
        <row r="215"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</row>
        <row r="216"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</row>
        <row r="217"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</row>
        <row r="218"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</row>
        <row r="219"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</row>
        <row r="220"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</row>
        <row r="221"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</row>
        <row r="222"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</row>
        <row r="223"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</row>
        <row r="224"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</row>
        <row r="225"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</row>
        <row r="226"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</row>
        <row r="227"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</row>
        <row r="228"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</row>
        <row r="229"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</row>
        <row r="230"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</row>
        <row r="231"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</row>
        <row r="232"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</row>
        <row r="233"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</row>
        <row r="234"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</row>
        <row r="235"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</row>
        <row r="236"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</row>
        <row r="237"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</row>
        <row r="238"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</row>
        <row r="239"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</row>
        <row r="240"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</row>
        <row r="241"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</row>
        <row r="242"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</row>
        <row r="243"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</row>
        <row r="244"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</row>
        <row r="245"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</row>
        <row r="246"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</row>
        <row r="247"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</row>
        <row r="248"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</row>
        <row r="249"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</row>
        <row r="250"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</row>
        <row r="251"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</row>
        <row r="252"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</row>
        <row r="253"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</row>
        <row r="254"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</row>
        <row r="255"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</row>
        <row r="256"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</row>
        <row r="257"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</row>
        <row r="258"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</row>
        <row r="259"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</row>
        <row r="260"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</row>
        <row r="261"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</row>
        <row r="262"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</row>
        <row r="263"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</row>
        <row r="264"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</row>
        <row r="265"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</row>
        <row r="266"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</row>
        <row r="267"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</row>
        <row r="268"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</row>
        <row r="269"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</row>
        <row r="270"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</row>
        <row r="271"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</row>
        <row r="272"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</row>
        <row r="273"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</row>
        <row r="274"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</row>
        <row r="275"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</row>
        <row r="276"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</row>
        <row r="277"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</row>
        <row r="278"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</row>
        <row r="279"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</row>
        <row r="280"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</row>
        <row r="281"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</row>
        <row r="282"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</row>
        <row r="283"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</row>
        <row r="284"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</row>
        <row r="285"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</row>
        <row r="286"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</row>
        <row r="287"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</row>
        <row r="288"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</row>
        <row r="289"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</row>
        <row r="290"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</row>
        <row r="291"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</row>
        <row r="292"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</row>
        <row r="293"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</row>
        <row r="294"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</row>
        <row r="295"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</row>
        <row r="296"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</row>
        <row r="297"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</row>
        <row r="298"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</row>
        <row r="299"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</row>
        <row r="300"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</row>
        <row r="301"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</row>
        <row r="302"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</row>
        <row r="303"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</row>
        <row r="304"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</row>
        <row r="305"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</row>
        <row r="306"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</row>
        <row r="307"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</row>
        <row r="308"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</row>
        <row r="309"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</row>
        <row r="310"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</row>
        <row r="311"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</row>
        <row r="312"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</row>
        <row r="313"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</row>
        <row r="314"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</row>
        <row r="315"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</row>
        <row r="316"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</row>
        <row r="317"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</row>
        <row r="318"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</row>
        <row r="319"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</row>
        <row r="320"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</row>
        <row r="321"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</row>
        <row r="322"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</row>
        <row r="323"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</row>
        <row r="324"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</row>
        <row r="325"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</row>
        <row r="326"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</row>
        <row r="327"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</row>
        <row r="328"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</row>
        <row r="329"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</row>
        <row r="330"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</row>
        <row r="331"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</row>
        <row r="332"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</row>
        <row r="333"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</row>
        <row r="334"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</row>
        <row r="335"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</row>
        <row r="336"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</row>
        <row r="337"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</row>
        <row r="338"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</row>
        <row r="339"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</row>
        <row r="340"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</row>
        <row r="341"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</row>
        <row r="342"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</row>
        <row r="343"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</row>
        <row r="344"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</row>
        <row r="345"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</row>
        <row r="346"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</row>
        <row r="347"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</row>
        <row r="348"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</row>
        <row r="349"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</row>
        <row r="350"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</row>
        <row r="351"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</row>
        <row r="352"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</row>
        <row r="353"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</row>
        <row r="354"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</row>
        <row r="355"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</row>
        <row r="356"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</row>
        <row r="357"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</row>
        <row r="358"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</row>
        <row r="359"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</row>
        <row r="360"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</row>
        <row r="361"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</row>
        <row r="362"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</row>
        <row r="363"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</row>
        <row r="364"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</row>
        <row r="365"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</row>
        <row r="366"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</row>
        <row r="367"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</row>
        <row r="368"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</row>
        <row r="369"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</row>
        <row r="370"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</row>
        <row r="371"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</row>
        <row r="372"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</row>
        <row r="373"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</row>
        <row r="374"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</row>
        <row r="375"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</row>
        <row r="376"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</row>
        <row r="377"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</row>
        <row r="378"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</row>
        <row r="379"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 Movement"/>
    </sheetNames>
    <sheetDataSet>
      <sheetData sheetId="0">
        <row r="1">
          <cell r="A1" t="str">
            <v>EUA DAILY MARKET REPORT</v>
          </cell>
          <cell r="B1"/>
          <cell r="C1">
            <v>43668</v>
          </cell>
          <cell r="D1"/>
          <cell r="E1"/>
          <cell r="F1"/>
          <cell r="G1"/>
          <cell r="H1"/>
          <cell r="I1"/>
          <cell r="J1"/>
        </row>
        <row r="2">
          <cell r="A2"/>
          <cell r="B2"/>
          <cell r="C2" t="str">
            <v>Past Performance</v>
          </cell>
          <cell r="D2"/>
          <cell r="E2"/>
          <cell r="F2"/>
          <cell r="G2"/>
          <cell r="H2"/>
          <cell r="I2"/>
          <cell r="J2"/>
        </row>
        <row r="3">
          <cell r="A3" t="str">
            <v>Companies</v>
          </cell>
          <cell r="B3" t="str">
            <v>CAPE</v>
          </cell>
          <cell r="C3" t="str">
            <v>Price</v>
          </cell>
          <cell r="D3" t="str">
            <v>1 day</v>
          </cell>
          <cell r="E3" t="str">
            <v>QTD</v>
          </cell>
          <cell r="F3" t="str">
            <v>YTD</v>
          </cell>
          <cell r="G3" t="str">
            <v>1 Year</v>
          </cell>
          <cell r="H3" t="str">
            <v>3 years</v>
          </cell>
          <cell r="I3" t="str">
            <v>5 years</v>
          </cell>
          <cell r="J3"/>
        </row>
        <row r="4">
          <cell r="A4" t="str">
            <v>Agriculture</v>
          </cell>
          <cell r="B4"/>
          <cell r="C4"/>
          <cell r="D4"/>
          <cell r="E4"/>
          <cell r="F4"/>
          <cell r="G4"/>
          <cell r="H4"/>
          <cell r="I4"/>
          <cell r="J4"/>
        </row>
        <row r="5">
          <cell r="A5" t="str">
            <v>FTNCOCOA</v>
          </cell>
          <cell r="B5">
            <v>-0.65283922416322815</v>
          </cell>
          <cell r="C5">
            <v>0.2</v>
          </cell>
          <cell r="D5">
            <v>0</v>
          </cell>
          <cell r="E5" t="e">
            <v>#VALUE!</v>
          </cell>
          <cell r="F5">
            <v>0</v>
          </cell>
          <cell r="G5">
            <v>0</v>
          </cell>
          <cell r="H5" t="e">
            <v>#DIV/0!</v>
          </cell>
          <cell r="I5" t="e">
            <v>#VALUE!</v>
          </cell>
          <cell r="J5"/>
        </row>
        <row r="6">
          <cell r="A6" t="str">
            <v>LIVESTOCK</v>
          </cell>
          <cell r="B6">
            <v>-7.0696683081825578</v>
          </cell>
          <cell r="C6" t="str">
            <v>0.48</v>
          </cell>
          <cell r="D6">
            <v>-0.19999999999999996</v>
          </cell>
          <cell r="E6">
            <v>-9.4339622641509524E-2</v>
          </cell>
          <cell r="F6">
            <v>-2.0408163265306145E-2</v>
          </cell>
          <cell r="G6">
            <v>-0.29411764705882359</v>
          </cell>
          <cell r="H6">
            <v>-0.46666666666666667</v>
          </cell>
          <cell r="I6">
            <v>-0.84466019417475724</v>
          </cell>
          <cell r="J6"/>
        </row>
        <row r="7">
          <cell r="A7" t="str">
            <v>OKOMUOIL</v>
          </cell>
          <cell r="B7">
            <v>9.532772571927044</v>
          </cell>
          <cell r="C7" t="str">
            <v>55.80</v>
          </cell>
          <cell r="D7">
            <v>-0.29367088607594938</v>
          </cell>
          <cell r="E7">
            <v>-0.12812500000000004</v>
          </cell>
          <cell r="F7">
            <v>-0.26771653543307095</v>
          </cell>
          <cell r="G7">
            <v>-0.32771084337349399</v>
          </cell>
          <cell r="H7">
            <v>0.77142857142857135</v>
          </cell>
          <cell r="I7">
            <v>0.69039684943956381</v>
          </cell>
          <cell r="J7"/>
        </row>
        <row r="8">
          <cell r="A8" t="str">
            <v>PRESCO</v>
          </cell>
          <cell r="B8">
            <v>8.9457473966943226</v>
          </cell>
          <cell r="C8" t="str">
            <v>44.80</v>
          </cell>
          <cell r="D8">
            <v>-0.3411764705882353</v>
          </cell>
          <cell r="E8">
            <v>-0.13846153846153852</v>
          </cell>
          <cell r="F8">
            <v>-0.30000000000000004</v>
          </cell>
          <cell r="G8">
            <v>-0.39047619047619053</v>
          </cell>
          <cell r="H8">
            <v>0.24444444444444446</v>
          </cell>
          <cell r="I8">
            <v>0.17894736842105252</v>
          </cell>
          <cell r="J8"/>
        </row>
        <row r="9">
          <cell r="A9" t="str">
            <v>Airline Services</v>
          </cell>
          <cell r="B9"/>
          <cell r="C9">
            <v>0</v>
          </cell>
          <cell r="D9"/>
          <cell r="E9"/>
          <cell r="F9"/>
          <cell r="G9"/>
          <cell r="H9"/>
          <cell r="I9"/>
          <cell r="J9"/>
        </row>
        <row r="10">
          <cell r="A10" t="str">
            <v>AIRSERVICE</v>
          </cell>
          <cell r="B10">
            <v>5.7116229948166861</v>
          </cell>
          <cell r="C10" t="str">
            <v>DELISTED</v>
          </cell>
          <cell r="D10" t="e">
            <v>#VALUE!</v>
          </cell>
          <cell r="E10" t="e">
            <v>#VALUE!</v>
          </cell>
          <cell r="F10" t="e">
            <v>#VALUE!</v>
          </cell>
          <cell r="G10" t="e">
            <v>#VALUE!</v>
          </cell>
          <cell r="H10" t="e">
            <v>#VALUE!</v>
          </cell>
          <cell r="I10" t="e">
            <v>#VALUE!</v>
          </cell>
          <cell r="J10"/>
        </row>
        <row r="11">
          <cell r="A11" t="str">
            <v>NAHCO</v>
          </cell>
          <cell r="B11">
            <v>7.6562644311750123</v>
          </cell>
          <cell r="C11" t="str">
            <v>2.35</v>
          </cell>
          <cell r="D11">
            <v>-0.30882352941176461</v>
          </cell>
          <cell r="E11">
            <v>-0.265625</v>
          </cell>
          <cell r="F11">
            <v>-0.32857142857142851</v>
          </cell>
          <cell r="G11">
            <v>-0.41102756892230574</v>
          </cell>
          <cell r="H11">
            <v>-0.41249999999999998</v>
          </cell>
          <cell r="I11">
            <v>-0.51942740286298561</v>
          </cell>
          <cell r="J11"/>
        </row>
        <row r="12">
          <cell r="A12" t="str">
            <v>Banking</v>
          </cell>
          <cell r="B12"/>
          <cell r="C12">
            <v>0</v>
          </cell>
          <cell r="D12"/>
          <cell r="E12"/>
          <cell r="F12"/>
          <cell r="G12"/>
          <cell r="H12"/>
          <cell r="I12"/>
          <cell r="J12"/>
        </row>
        <row r="13">
          <cell r="A13" t="str">
            <v>ACCESS</v>
          </cell>
          <cell r="B13">
            <v>2.7748977685868512</v>
          </cell>
          <cell r="C13" t="str">
            <v>6.50</v>
          </cell>
          <cell r="D13">
            <v>-5.1094890510948843E-2</v>
          </cell>
          <cell r="E13">
            <v>-2.2556390977443663E-2</v>
          </cell>
          <cell r="F13">
            <v>0</v>
          </cell>
          <cell r="G13">
            <v>-0.35643564356435642</v>
          </cell>
          <cell r="H13">
            <v>0.24521072796934873</v>
          </cell>
          <cell r="I13">
            <v>-0.34343434343434343</v>
          </cell>
          <cell r="J13"/>
        </row>
        <row r="14">
          <cell r="A14" t="str">
            <v>ETI</v>
          </cell>
          <cell r="B14">
            <v>16.875</v>
          </cell>
          <cell r="C14" t="str">
            <v>9.00</v>
          </cell>
          <cell r="D14">
            <v>-0.32835820895522394</v>
          </cell>
          <cell r="E14">
            <v>-9.9999999999999978E-2</v>
          </cell>
          <cell r="F14">
            <v>-0.37062937062937062</v>
          </cell>
          <cell r="G14">
            <v>-0.56521739130434789</v>
          </cell>
          <cell r="H14">
            <v>-0.27007299270072993</v>
          </cell>
          <cell r="I14">
            <v>-0.4642857142857143</v>
          </cell>
          <cell r="J14"/>
        </row>
        <row r="15">
          <cell r="A15" t="str">
            <v>FBNH</v>
          </cell>
          <cell r="B15">
            <v>4.8809523809523805</v>
          </cell>
          <cell r="C15" t="str">
            <v>5.65</v>
          </cell>
          <cell r="D15">
            <v>-0.31515151515151507</v>
          </cell>
          <cell r="E15">
            <v>-0.14393939393939381</v>
          </cell>
          <cell r="F15">
            <v>-0.29374999999999996</v>
          </cell>
          <cell r="G15">
            <v>-0.35795454545454541</v>
          </cell>
          <cell r="H15">
            <v>0.6568914956011731</v>
          </cell>
          <cell r="I15">
            <v>-0.64012738853503182</v>
          </cell>
          <cell r="J15"/>
        </row>
        <row r="16">
          <cell r="A16" t="str">
            <v>FCMB</v>
          </cell>
          <cell r="B16">
            <v>2.191011235955056</v>
          </cell>
          <cell r="C16" t="str">
            <v>1.60</v>
          </cell>
          <cell r="D16">
            <v>-0.18781725888324863</v>
          </cell>
          <cell r="E16">
            <v>0</v>
          </cell>
          <cell r="F16">
            <v>-0.11111111111111105</v>
          </cell>
          <cell r="G16">
            <v>-0.19999999999999996</v>
          </cell>
          <cell r="H16">
            <v>0.24031007751937983</v>
          </cell>
          <cell r="I16">
            <v>-0.61904761904761907</v>
          </cell>
          <cell r="J16"/>
        </row>
        <row r="17">
          <cell r="A17" t="str">
            <v>FIDELITYBK</v>
          </cell>
          <cell r="B17">
            <v>3.3582089552238803</v>
          </cell>
          <cell r="C17" t="str">
            <v>1.54</v>
          </cell>
          <cell r="D17">
            <v>-0.35021097046413507</v>
          </cell>
          <cell r="E17">
            <v>-0.13966480446927376</v>
          </cell>
          <cell r="F17">
            <v>-0.24137931034482751</v>
          </cell>
          <cell r="G17">
            <v>-0.22222222222222221</v>
          </cell>
          <cell r="H17">
            <v>0.39999999999999991</v>
          </cell>
          <cell r="I17">
            <v>-0.2142857142857143</v>
          </cell>
          <cell r="J17"/>
        </row>
        <row r="18">
          <cell r="A18" t="str">
            <v>GUARANTY</v>
          </cell>
          <cell r="B18">
            <v>5.3571428571428568</v>
          </cell>
          <cell r="C18" t="str">
            <v>29.05</v>
          </cell>
          <cell r="D18">
            <v>-0.22533333333333327</v>
          </cell>
          <cell r="E18">
            <v>-5.0653594771241872E-2</v>
          </cell>
          <cell r="F18">
            <v>-0.15797101449275364</v>
          </cell>
          <cell r="G18">
            <v>-0.23552631578947369</v>
          </cell>
          <cell r="H18">
            <v>0.3833333333333333</v>
          </cell>
          <cell r="I18">
            <v>-3.5844673083305634E-2</v>
          </cell>
          <cell r="J18"/>
        </row>
        <row r="19">
          <cell r="A19" t="str">
            <v>STANBIC</v>
          </cell>
          <cell r="B19">
            <v>9.7389558232931712</v>
          </cell>
          <cell r="C19" t="str">
            <v>38.00</v>
          </cell>
          <cell r="D19">
            <v>-0.1648351648351648</v>
          </cell>
          <cell r="E19">
            <v>-5.5900621118012417E-2</v>
          </cell>
          <cell r="F19">
            <v>-0.20750782064650686</v>
          </cell>
          <cell r="G19">
            <v>-0.20168067226890762</v>
          </cell>
          <cell r="H19">
            <v>1.816901408450704</v>
          </cell>
          <cell r="I19">
            <v>0.40066347217102849</v>
          </cell>
          <cell r="J19"/>
        </row>
        <row r="20">
          <cell r="A20" t="str">
            <v>STERLNBANK</v>
          </cell>
          <cell r="B20">
            <v>6.1538461538461533</v>
          </cell>
          <cell r="C20" t="str">
            <v>2.34</v>
          </cell>
          <cell r="D20">
            <v>8.6206896551723755E-3</v>
          </cell>
          <cell r="E20">
            <v>4.2918454935620964E-3</v>
          </cell>
          <cell r="F20">
            <v>0.23157894736842111</v>
          </cell>
          <cell r="G20">
            <v>0.72058823529411753</v>
          </cell>
          <cell r="H20">
            <v>0.81395348837209291</v>
          </cell>
          <cell r="I20">
            <v>-8.4745762711864181E-3</v>
          </cell>
          <cell r="J20"/>
        </row>
        <row r="21">
          <cell r="A21" t="str">
            <v>UBA</v>
          </cell>
          <cell r="B21">
            <v>3.2231404958677685</v>
          </cell>
          <cell r="C21" t="str">
            <v>5.95</v>
          </cell>
          <cell r="D21">
            <v>-0.23717948717948711</v>
          </cell>
          <cell r="E21">
            <v>-4.7999999999999932E-2</v>
          </cell>
          <cell r="F21">
            <v>-0.23717948717948711</v>
          </cell>
          <cell r="G21">
            <v>-0.38659793814432986</v>
          </cell>
          <cell r="H21">
            <v>0.35227272727272729</v>
          </cell>
          <cell r="I21">
            <v>-0.25624999999999998</v>
          </cell>
          <cell r="J21"/>
        </row>
        <row r="22">
          <cell r="A22" t="str">
            <v>UBN</v>
          </cell>
          <cell r="B22">
            <v>8.1034482758620694</v>
          </cell>
          <cell r="C22" t="str">
            <v>6.45</v>
          </cell>
          <cell r="D22">
            <v>-5.8394160583941535E-2</v>
          </cell>
          <cell r="E22">
            <v>-5.8394160583941535E-2</v>
          </cell>
          <cell r="F22">
            <v>0.15178571428571441</v>
          </cell>
          <cell r="G22">
            <v>0.11206896551724155</v>
          </cell>
          <cell r="H22">
            <v>0.43333333333333335</v>
          </cell>
          <cell r="I22">
            <v>-0.28253615127919907</v>
          </cell>
          <cell r="J22"/>
        </row>
        <row r="23">
          <cell r="A23" t="str">
            <v>UNITYBNK</v>
          </cell>
          <cell r="B23">
            <v>16.799999999999997</v>
          </cell>
          <cell r="C23" t="e">
            <v>#N/A</v>
          </cell>
          <cell r="D23" t="e">
            <v>#N/A</v>
          </cell>
          <cell r="E23" t="e">
            <v>#N/A</v>
          </cell>
          <cell r="F23" t="e">
            <v>#N/A</v>
          </cell>
          <cell r="G23" t="e">
            <v>#N/A</v>
          </cell>
          <cell r="H23" t="e">
            <v>#N/A</v>
          </cell>
          <cell r="I23" t="e">
            <v>#N/A</v>
          </cell>
          <cell r="J23"/>
        </row>
        <row r="24">
          <cell r="A24" t="str">
            <v>WEMABANK</v>
          </cell>
          <cell r="B24">
            <v>8.8888888888888893</v>
          </cell>
          <cell r="C24" t="str">
            <v>0.60</v>
          </cell>
          <cell r="D24">
            <v>-0.22077922077922085</v>
          </cell>
          <cell r="E24">
            <v>-9.0909090909090939E-2</v>
          </cell>
          <cell r="F24">
            <v>-4.7619047619047672E-2</v>
          </cell>
          <cell r="G24">
            <v>-0.11764705882352955</v>
          </cell>
          <cell r="H24">
            <v>-0.23076923076923084</v>
          </cell>
          <cell r="I24">
            <v>-0.47826086956521741</v>
          </cell>
          <cell r="J24"/>
        </row>
        <row r="25">
          <cell r="A25" t="str">
            <v>ZENITHBANK</v>
          </cell>
          <cell r="B25">
            <v>3.832442067736185</v>
          </cell>
          <cell r="C25" t="str">
            <v>18.40</v>
          </cell>
          <cell r="D25">
            <v>-0.16553287981859421</v>
          </cell>
          <cell r="E25">
            <v>-6.1224489795918546E-2</v>
          </cell>
          <cell r="F25">
            <v>-0.20173535791757058</v>
          </cell>
          <cell r="G25">
            <v>-0.19825708061002179</v>
          </cell>
          <cell r="H25">
            <v>0.20261437908496727</v>
          </cell>
          <cell r="I25">
            <v>-0.26400000000000001</v>
          </cell>
          <cell r="J25"/>
        </row>
        <row r="26">
          <cell r="A26" t="str">
            <v>Breweries</v>
          </cell>
          <cell r="B26"/>
          <cell r="C26">
            <v>0</v>
          </cell>
          <cell r="D26"/>
          <cell r="E26"/>
          <cell r="F26"/>
          <cell r="G26"/>
          <cell r="H26"/>
          <cell r="I26"/>
          <cell r="J26"/>
        </row>
        <row r="27">
          <cell r="A27" t="str">
            <v>CHAMPION</v>
          </cell>
          <cell r="B27">
            <v>29.29267108815684</v>
          </cell>
          <cell r="C27" t="str">
            <v>1.69</v>
          </cell>
          <cell r="D27">
            <v>0.16551724137931045</v>
          </cell>
          <cell r="E27">
            <v>0</v>
          </cell>
          <cell r="F27">
            <v>-8.1521739130434812E-2</v>
          </cell>
          <cell r="G27">
            <v>-0.17560975609756091</v>
          </cell>
          <cell r="H27">
            <v>-0.5266106442577031</v>
          </cell>
          <cell r="I27">
            <v>-0.8338249754178958</v>
          </cell>
          <cell r="J27"/>
        </row>
        <row r="28">
          <cell r="A28" t="str">
            <v>GUINNESS</v>
          </cell>
          <cell r="B28">
            <v>28.03061776741708</v>
          </cell>
          <cell r="C28" t="str">
            <v>46.00</v>
          </cell>
          <cell r="D28">
            <v>-0.28125</v>
          </cell>
          <cell r="E28">
            <v>-3.7656903765690308E-2</v>
          </cell>
          <cell r="F28">
            <v>-0.36111111111111116</v>
          </cell>
          <cell r="G28">
            <v>-0.52577319587628868</v>
          </cell>
          <cell r="H28">
            <v>-0.52058363731109947</v>
          </cell>
          <cell r="I28">
            <v>-0.76708860759493669</v>
          </cell>
          <cell r="J28"/>
        </row>
        <row r="29">
          <cell r="A29" t="str">
            <v>INTBREW</v>
          </cell>
          <cell r="B29">
            <v>81.25</v>
          </cell>
          <cell r="C29" t="str">
            <v>15.30</v>
          </cell>
          <cell r="D29">
            <v>-0.41153846153846152</v>
          </cell>
          <cell r="E29">
            <v>-0.16393442622950816</v>
          </cell>
          <cell r="F29">
            <v>-0.51428571428571423</v>
          </cell>
          <cell r="G29">
            <v>-0.60969387755102034</v>
          </cell>
          <cell r="H29">
            <v>-0.17962466487935647</v>
          </cell>
          <cell r="I29">
            <v>-0.45454545454545459</v>
          </cell>
          <cell r="J29"/>
        </row>
        <row r="30">
          <cell r="A30" t="str">
            <v>NB</v>
          </cell>
          <cell r="B30">
            <v>12.567606837635472</v>
          </cell>
          <cell r="C30" t="str">
            <v>56.10</v>
          </cell>
          <cell r="D30">
            <v>-0.19280575539568345</v>
          </cell>
          <cell r="E30">
            <v>-6.4999999999999947E-2</v>
          </cell>
          <cell r="F30">
            <v>-0.28352490421455934</v>
          </cell>
          <cell r="G30">
            <v>-0.46875</v>
          </cell>
          <cell r="H30">
            <v>-0.59051094890510947</v>
          </cell>
          <cell r="I30">
            <v>-0.68483146067415723</v>
          </cell>
          <cell r="J30"/>
        </row>
        <row r="31">
          <cell r="A31" t="str">
            <v>Building Materials</v>
          </cell>
          <cell r="B31"/>
          <cell r="C31">
            <v>0</v>
          </cell>
          <cell r="D31"/>
          <cell r="E31"/>
          <cell r="F31"/>
          <cell r="G31"/>
          <cell r="H31"/>
          <cell r="I31"/>
          <cell r="J31"/>
        </row>
        <row r="32">
          <cell r="A32" t="str">
            <v>CCNN</v>
          </cell>
          <cell r="B32">
            <v>8.0677442940394943</v>
          </cell>
          <cell r="C32" t="str">
            <v>12.00</v>
          </cell>
          <cell r="D32">
            <v>-0.42583732057416268</v>
          </cell>
          <cell r="E32">
            <v>-0.101123595505618</v>
          </cell>
          <cell r="F32">
            <v>-0.38144329896907214</v>
          </cell>
          <cell r="G32">
            <v>-0.47826086956521741</v>
          </cell>
          <cell r="H32">
            <v>0.71673819742489275</v>
          </cell>
          <cell r="I32">
            <v>-5.0632911392405111E-2</v>
          </cell>
          <cell r="J32"/>
        </row>
        <row r="33">
          <cell r="A33" t="str">
            <v>DANGCEM</v>
          </cell>
          <cell r="B33">
            <v>8.4039233169861784</v>
          </cell>
          <cell r="C33" t="str">
            <v>170.00</v>
          </cell>
          <cell r="D33">
            <v>-0.10384818133895624</v>
          </cell>
          <cell r="E33">
            <v>-6.0773480662983381E-2</v>
          </cell>
          <cell r="F33">
            <v>-8.6021505376344121E-2</v>
          </cell>
          <cell r="G33">
            <v>-0.26086956521739135</v>
          </cell>
          <cell r="H33">
            <v>-9.3333333333333379E-2</v>
          </cell>
          <cell r="I33">
            <v>-0.2857142857142857</v>
          </cell>
          <cell r="J33"/>
        </row>
        <row r="34">
          <cell r="A34" t="str">
            <v>WAPCO</v>
          </cell>
          <cell r="B34">
            <v>-99.029919601833697</v>
          </cell>
          <cell r="C34" t="str">
            <v>13.10</v>
          </cell>
          <cell r="D34">
            <v>1.158301158301156E-2</v>
          </cell>
          <cell r="E34">
            <v>6.5040650406503975E-2</v>
          </cell>
          <cell r="F34">
            <v>9.1666666666666563E-2</v>
          </cell>
          <cell r="G34">
            <v>-0.61470588235294121</v>
          </cell>
          <cell r="H34">
            <v>-0.78038558256496227</v>
          </cell>
          <cell r="I34">
            <v>-0.89083333333333337</v>
          </cell>
          <cell r="J34"/>
        </row>
        <row r="35">
          <cell r="A35" t="str">
            <v>Chemical &amp; Paints</v>
          </cell>
          <cell r="B35"/>
          <cell r="C35">
            <v>0</v>
          </cell>
          <cell r="D35"/>
          <cell r="E35"/>
          <cell r="F35"/>
          <cell r="G35"/>
          <cell r="H35"/>
          <cell r="I35"/>
          <cell r="J35"/>
        </row>
        <row r="36">
          <cell r="A36" t="str">
            <v>BERGER</v>
          </cell>
          <cell r="B36">
            <v>9.7326093283483317</v>
          </cell>
          <cell r="C36" t="str">
            <v>6.30</v>
          </cell>
          <cell r="D36">
            <v>-0.23636363636363633</v>
          </cell>
          <cell r="E36">
            <v>-9.9999999999999978E-2</v>
          </cell>
          <cell r="F36">
            <v>-0.26744186046511631</v>
          </cell>
          <cell r="G36">
            <v>-0.26315789473684215</v>
          </cell>
          <cell r="H36">
            <v>-0.17647058823529416</v>
          </cell>
          <cell r="I36">
            <v>-0.26487747957993002</v>
          </cell>
          <cell r="J36"/>
        </row>
        <row r="37">
          <cell r="A37" t="str">
            <v>CAP</v>
          </cell>
          <cell r="B37">
            <v>16.439389536435311</v>
          </cell>
          <cell r="C37" t="str">
            <v>24.75</v>
          </cell>
          <cell r="D37">
            <v>-0.33823529411764708</v>
          </cell>
          <cell r="E37">
            <v>-9.9999999999999978E-2</v>
          </cell>
          <cell r="F37">
            <v>-0.2898134863701578</v>
          </cell>
          <cell r="G37">
            <v>-0.28260869565217395</v>
          </cell>
          <cell r="H37">
            <v>-0.3125</v>
          </cell>
          <cell r="I37">
            <v>-0.38279301745635907</v>
          </cell>
          <cell r="J37"/>
        </row>
        <row r="38">
          <cell r="A38" t="str">
            <v>Commercial Services</v>
          </cell>
          <cell r="B38"/>
          <cell r="C38">
            <v>0</v>
          </cell>
          <cell r="D38"/>
          <cell r="E38"/>
          <cell r="F38"/>
          <cell r="G38"/>
          <cell r="H38"/>
          <cell r="I38"/>
          <cell r="J38"/>
        </row>
        <row r="39">
          <cell r="A39" t="str">
            <v>REDSTAREX</v>
          </cell>
          <cell r="B39">
            <v>8.8404867800560041</v>
          </cell>
          <cell r="C39" t="str">
            <v>5.28</v>
          </cell>
          <cell r="D39">
            <v>5.600000000000005E-2</v>
          </cell>
          <cell r="E39">
            <v>6.6666666666666652E-2</v>
          </cell>
          <cell r="F39">
            <v>0.25714285714285712</v>
          </cell>
          <cell r="G39">
            <v>-0.14838709677419348</v>
          </cell>
          <cell r="H39">
            <v>0.17073170731707332</v>
          </cell>
          <cell r="I39">
            <v>6.8825910931173961E-2</v>
          </cell>
          <cell r="J39"/>
        </row>
        <row r="40">
          <cell r="A40" t="str">
            <v>Conglomerates</v>
          </cell>
          <cell r="B40"/>
          <cell r="C40">
            <v>0</v>
          </cell>
          <cell r="D40"/>
          <cell r="E40"/>
          <cell r="F40"/>
          <cell r="G40"/>
          <cell r="H40"/>
          <cell r="I40"/>
          <cell r="J40"/>
        </row>
        <row r="41">
          <cell r="A41" t="str">
            <v>PZ</v>
          </cell>
          <cell r="B41">
            <v>16.14986996678206</v>
          </cell>
          <cell r="C41" t="str">
            <v>6.00</v>
          </cell>
          <cell r="D41">
            <v>-0.4285714285714286</v>
          </cell>
          <cell r="E41">
            <v>-0.11111111111111116</v>
          </cell>
          <cell r="F41">
            <v>-0.51219512195121952</v>
          </cell>
          <cell r="G41">
            <v>-0.64285714285714279</v>
          </cell>
          <cell r="H41">
            <v>-0.70873786407766992</v>
          </cell>
          <cell r="I41">
            <v>-0.84615384615384615</v>
          </cell>
          <cell r="J41"/>
        </row>
        <row r="42">
          <cell r="A42" t="str">
            <v>TRANSCORP</v>
          </cell>
          <cell r="B42">
            <v>2.4752776894618136</v>
          </cell>
          <cell r="C42" t="str">
            <v>0.95</v>
          </cell>
          <cell r="D42">
            <v>-0.25196850393700787</v>
          </cell>
          <cell r="E42">
            <v>-6.8627450980392246E-2</v>
          </cell>
          <cell r="F42">
            <v>-0.26356589147286824</v>
          </cell>
          <cell r="G42">
            <v>-0.18103448275862066</v>
          </cell>
          <cell r="H42">
            <v>-0.26356589147286824</v>
          </cell>
          <cell r="I42">
            <v>-0.82632541133455206</v>
          </cell>
          <cell r="J42"/>
        </row>
        <row r="43">
          <cell r="A43" t="str">
            <v>UACN</v>
          </cell>
          <cell r="B43">
            <v>25.76788732961456</v>
          </cell>
          <cell r="C43" t="str">
            <v>5.60</v>
          </cell>
          <cell r="D43">
            <v>-0.30000000000000004</v>
          </cell>
          <cell r="E43">
            <v>-0.14503816793893132</v>
          </cell>
          <cell r="F43">
            <v>-0.41361256544502623</v>
          </cell>
          <cell r="G43">
            <v>-0.57735849056603783</v>
          </cell>
          <cell r="H43">
            <v>-0.72125435540069693</v>
          </cell>
          <cell r="I43">
            <v>-0.9096774193548387</v>
          </cell>
          <cell r="J43"/>
        </row>
        <row r="44">
          <cell r="A44" t="str">
            <v>UNILEVER</v>
          </cell>
          <cell r="B44">
            <v>36.007426372244126</v>
          </cell>
          <cell r="C44" t="str">
            <v>32.00</v>
          </cell>
          <cell r="D44">
            <v>-0.16883116883116878</v>
          </cell>
          <cell r="E44">
            <v>4.2345276872964188E-2</v>
          </cell>
          <cell r="F44">
            <v>-0.13513513513513509</v>
          </cell>
          <cell r="G44">
            <v>-0.38283510125361619</v>
          </cell>
          <cell r="H44">
            <v>-3.0303030303030276E-2</v>
          </cell>
          <cell r="I44">
            <v>-0.34693877551020413</v>
          </cell>
          <cell r="J44"/>
        </row>
        <row r="45">
          <cell r="A45" t="str">
            <v>Construction</v>
          </cell>
          <cell r="B45"/>
          <cell r="C45">
            <v>0</v>
          </cell>
          <cell r="D45"/>
          <cell r="E45"/>
          <cell r="F45"/>
          <cell r="G45"/>
          <cell r="H45" t="e">
            <v>#VALUE!</v>
          </cell>
          <cell r="I45" t="e">
            <v>#VALUE!</v>
          </cell>
          <cell r="J45"/>
        </row>
        <row r="46">
          <cell r="A46" t="str">
            <v>JBERGER</v>
          </cell>
          <cell r="B46">
            <v>8.4226561482324858</v>
          </cell>
          <cell r="C46" t="str">
            <v>18.00</v>
          </cell>
          <cell r="D46">
            <v>-0.34545454545454546</v>
          </cell>
          <cell r="E46">
            <v>-0.17808219178082185</v>
          </cell>
          <cell r="F46">
            <v>-0.18552036199095023</v>
          </cell>
          <cell r="G46">
            <v>-0.2592592592592593</v>
          </cell>
          <cell r="H46">
            <v>-0.64657372864716278</v>
          </cell>
          <cell r="I46">
            <v>-0.7142857142857143</v>
          </cell>
          <cell r="J46"/>
        </row>
        <row r="47">
          <cell r="A47" t="str">
            <v>Engineering Technology</v>
          </cell>
          <cell r="B47"/>
          <cell r="C47">
            <v>0</v>
          </cell>
          <cell r="D47"/>
          <cell r="E47"/>
          <cell r="F47"/>
          <cell r="G47"/>
          <cell r="H47"/>
          <cell r="I47"/>
          <cell r="J47"/>
        </row>
        <row r="48">
          <cell r="A48" t="str">
            <v>CUTIX</v>
          </cell>
          <cell r="B48">
            <v>9.2223979932447477</v>
          </cell>
          <cell r="C48" t="str">
            <v>1.49</v>
          </cell>
          <cell r="D48">
            <v>-0.19459459459459461</v>
          </cell>
          <cell r="E48">
            <v>6.4285714285714279E-2</v>
          </cell>
          <cell r="F48">
            <v>-0.14857142857142858</v>
          </cell>
          <cell r="G48">
            <v>-0.50333333333333341</v>
          </cell>
          <cell r="H48">
            <v>-8.0246913580246937E-2</v>
          </cell>
          <cell r="I48">
            <v>-0.21578947368421053</v>
          </cell>
          <cell r="J48"/>
        </row>
        <row r="49">
          <cell r="A49" t="str">
            <v>Food/Beverages &amp; Tobacco</v>
          </cell>
          <cell r="B49"/>
          <cell r="C49">
            <v>0</v>
          </cell>
          <cell r="D49"/>
          <cell r="E49"/>
          <cell r="F49"/>
          <cell r="G49"/>
          <cell r="H49"/>
          <cell r="I49"/>
          <cell r="J49"/>
        </row>
        <row r="50">
          <cell r="A50" t="str">
            <v>CADBURY</v>
          </cell>
          <cell r="B50">
            <v>17.099453202934857</v>
          </cell>
          <cell r="C50" t="str">
            <v>10.80</v>
          </cell>
          <cell r="D50">
            <v>9.090909090909105E-2</v>
          </cell>
          <cell r="E50">
            <v>2.8571428571428692E-2</v>
          </cell>
          <cell r="F50">
            <v>8.0000000000000071E-2</v>
          </cell>
          <cell r="G50">
            <v>0</v>
          </cell>
          <cell r="H50">
            <v>-0.28947368421052622</v>
          </cell>
          <cell r="I50">
            <v>-0.8545454545454545</v>
          </cell>
          <cell r="J50"/>
        </row>
        <row r="51">
          <cell r="A51" t="str">
            <v>DANGFLOUR</v>
          </cell>
          <cell r="B51">
            <v>5.5410811373688595</v>
          </cell>
          <cell r="C51" t="str">
            <v>17.85</v>
          </cell>
          <cell r="D51">
            <v>0.53879310344827602</v>
          </cell>
          <cell r="E51">
            <v>2.8818443804034644E-2</v>
          </cell>
          <cell r="F51">
            <v>1.704545454545455</v>
          </cell>
          <cell r="G51">
            <v>0.8789473684210527</v>
          </cell>
          <cell r="H51" t="e">
            <v>#DIV/0!</v>
          </cell>
          <cell r="I51">
            <v>1.195571955719557</v>
          </cell>
          <cell r="J51"/>
        </row>
        <row r="52">
          <cell r="A52" t="str">
            <v>DANGSUGAR</v>
          </cell>
          <cell r="B52">
            <v>6.6388512401762609</v>
          </cell>
          <cell r="C52" t="str">
            <v>11.25</v>
          </cell>
          <cell r="D52">
            <v>-0.1964285714285714</v>
          </cell>
          <cell r="E52">
            <v>-8.8105726872246271E-3</v>
          </cell>
          <cell r="F52">
            <v>-0.23986486486486491</v>
          </cell>
          <cell r="G52">
            <v>-0.42307692307692313</v>
          </cell>
          <cell r="H52">
            <v>0.73343605546995372</v>
          </cell>
          <cell r="I52">
            <v>0.22282608695652173</v>
          </cell>
          <cell r="J52"/>
        </row>
        <row r="53">
          <cell r="A53" t="str">
            <v>FLOURMILL</v>
          </cell>
          <cell r="B53">
            <v>8.1890521663544877</v>
          </cell>
          <cell r="C53" t="str">
            <v>14.00</v>
          </cell>
          <cell r="D53">
            <v>-0.26121372031662271</v>
          </cell>
          <cell r="E53">
            <v>0</v>
          </cell>
          <cell r="F53">
            <v>-0.36936936936936937</v>
          </cell>
          <cell r="G53">
            <v>-0.53333333333333333</v>
          </cell>
          <cell r="H53">
            <v>-0.34883720930232553</v>
          </cell>
          <cell r="I53">
            <v>-0.8202131758058302</v>
          </cell>
          <cell r="J53"/>
        </row>
        <row r="54">
          <cell r="A54" t="str">
            <v>HONYFLOUR</v>
          </cell>
          <cell r="B54">
            <v>5.5486073951926356</v>
          </cell>
          <cell r="C54" t="str">
            <v>0.96</v>
          </cell>
          <cell r="D54">
            <v>-0.19999999999999996</v>
          </cell>
          <cell r="E54">
            <v>-4.0000000000000036E-2</v>
          </cell>
          <cell r="F54">
            <v>-0.18644067796610164</v>
          </cell>
          <cell r="G54">
            <v>-0.49738219895287961</v>
          </cell>
          <cell r="H54">
            <v>-0.30434782608695654</v>
          </cell>
          <cell r="I54">
            <v>-0.77674418604651163</v>
          </cell>
          <cell r="J54"/>
        </row>
        <row r="55">
          <cell r="A55" t="str">
            <v>NASCON</v>
          </cell>
          <cell r="B55">
            <v>11.789501092197174</v>
          </cell>
          <cell r="C55" t="str">
            <v>13.50</v>
          </cell>
          <cell r="D55">
            <v>-0.32499999999999996</v>
          </cell>
          <cell r="E55">
            <v>-7.5342465753424626E-2</v>
          </cell>
          <cell r="F55">
            <v>-0.25</v>
          </cell>
          <cell r="G55">
            <v>-0.33333333333333337</v>
          </cell>
          <cell r="H55">
            <v>0.6875</v>
          </cell>
          <cell r="I55">
            <v>0.26168224299065423</v>
          </cell>
          <cell r="J55"/>
        </row>
        <row r="56">
          <cell r="A56" t="str">
            <v>NESTLE</v>
          </cell>
          <cell r="B56">
            <v>48.198628223899739</v>
          </cell>
          <cell r="C56" t="str">
            <v>1,260.00</v>
          </cell>
          <cell r="D56">
            <v>-0.16000000000000003</v>
          </cell>
          <cell r="E56">
            <v>-9.3525179856115082E-2</v>
          </cell>
          <cell r="F56">
            <v>-0.14576271186440681</v>
          </cell>
          <cell r="G56">
            <v>-5.9701492537313383E-2</v>
          </cell>
          <cell r="H56">
            <v>0.50898203592814362</v>
          </cell>
          <cell r="I56">
            <v>0.12000000000000011</v>
          </cell>
          <cell r="J56"/>
        </row>
        <row r="57">
          <cell r="A57" t="str">
            <v>NNFM</v>
          </cell>
          <cell r="B57">
            <v>-4.0541797406969815</v>
          </cell>
          <cell r="C57" t="str">
            <v>4.30</v>
          </cell>
          <cell r="D57">
            <v>0</v>
          </cell>
          <cell r="E57">
            <v>0</v>
          </cell>
          <cell r="F57">
            <v>-0.10416666666666663</v>
          </cell>
          <cell r="G57" t="e">
            <v>#DIV/0!</v>
          </cell>
          <cell r="H57" t="e">
            <v>#DIV/0!</v>
          </cell>
          <cell r="I57">
            <v>-0.79024390243902443</v>
          </cell>
          <cell r="J57"/>
        </row>
        <row r="58">
          <cell r="A58" t="str">
            <v>Health Care</v>
          </cell>
          <cell r="B58"/>
          <cell r="C58">
            <v>0</v>
          </cell>
          <cell r="D58"/>
          <cell r="E58"/>
          <cell r="F58"/>
          <cell r="G58"/>
          <cell r="H58"/>
          <cell r="I58"/>
          <cell r="J58"/>
        </row>
        <row r="59">
          <cell r="A59" t="str">
            <v>EKOCORP</v>
          </cell>
          <cell r="B59">
            <v>33.699999999999996</v>
          </cell>
          <cell r="C59">
            <v>3.37</v>
          </cell>
          <cell r="D59">
            <v>0</v>
          </cell>
          <cell r="E59" t="e">
            <v>#VALUE!</v>
          </cell>
          <cell r="F59">
            <v>0</v>
          </cell>
          <cell r="G59" t="e">
            <v>#DIV/0!</v>
          </cell>
          <cell r="H59">
            <v>-4.8022598870056443E-2</v>
          </cell>
          <cell r="I59" t="e">
            <v>#VALUE!</v>
          </cell>
          <cell r="J59"/>
        </row>
        <row r="60">
          <cell r="A60" t="str">
            <v>GLAXOSMITH</v>
          </cell>
          <cell r="B60">
            <v>7.5109895957217105</v>
          </cell>
          <cell r="C60" t="str">
            <v>8.30</v>
          </cell>
          <cell r="D60">
            <v>-0.23148148148148151</v>
          </cell>
          <cell r="E60">
            <v>-0.18627450980392146</v>
          </cell>
          <cell r="F60">
            <v>-0.42758620689655169</v>
          </cell>
          <cell r="G60">
            <v>-0.50299401197604787</v>
          </cell>
          <cell r="H60">
            <v>-0.55135135135135127</v>
          </cell>
          <cell r="I60">
            <v>-0.87969270908827368</v>
          </cell>
          <cell r="J60"/>
        </row>
        <row r="61">
          <cell r="A61" t="str">
            <v>MAYBAKER</v>
          </cell>
          <cell r="B61">
            <v>5.0915978893248495</v>
          </cell>
          <cell r="C61" t="str">
            <v>2.40</v>
          </cell>
          <cell r="D61">
            <v>0</v>
          </cell>
          <cell r="E61">
            <v>4.1841004184099972E-3</v>
          </cell>
          <cell r="F61">
            <v>-2.0408163265306256E-2</v>
          </cell>
          <cell r="G61">
            <v>6.6666666666666652E-2</v>
          </cell>
          <cell r="H61">
            <v>1.1052631578947367</v>
          </cell>
          <cell r="I61">
            <v>0.37931034482758608</v>
          </cell>
          <cell r="J61"/>
        </row>
        <row r="62">
          <cell r="A62" t="str">
            <v>NEIMETH</v>
          </cell>
          <cell r="B62">
            <v>5.6363636363636367</v>
          </cell>
          <cell r="C62">
            <v>0.5</v>
          </cell>
          <cell r="D62">
            <v>-0.19354838709677413</v>
          </cell>
          <cell r="E62" t="e">
            <v>#VALUE!</v>
          </cell>
          <cell r="F62">
            <v>-0.35897435897435903</v>
          </cell>
          <cell r="G62">
            <v>6.3829787234042534E-2</v>
          </cell>
          <cell r="H62">
            <v>-0.59677419354838701</v>
          </cell>
          <cell r="I62">
            <v>-0.5934959349593496</v>
          </cell>
          <cell r="J62"/>
        </row>
        <row r="63">
          <cell r="A63" t="str">
            <v>UNIONDAC</v>
          </cell>
          <cell r="B63">
            <v>3.5836210549211303</v>
          </cell>
          <cell r="C63" t="e">
            <v>#N/A</v>
          </cell>
          <cell r="D63" t="e">
            <v>#N/A</v>
          </cell>
          <cell r="E63" t="e">
            <v>#N/A</v>
          </cell>
          <cell r="F63" t="e">
            <v>#N/A</v>
          </cell>
          <cell r="G63" t="e">
            <v>#N/A</v>
          </cell>
          <cell r="H63" t="e">
            <v>#N/A</v>
          </cell>
          <cell r="I63" t="e">
            <v>#N/A</v>
          </cell>
          <cell r="J63"/>
        </row>
        <row r="64">
          <cell r="A64" t="str">
            <v>Hotel &amp; Tourism</v>
          </cell>
          <cell r="B64"/>
          <cell r="C64">
            <v>0</v>
          </cell>
          <cell r="D64"/>
          <cell r="E64"/>
          <cell r="F64"/>
          <cell r="G64"/>
          <cell r="H64"/>
          <cell r="I64"/>
          <cell r="J64"/>
        </row>
        <row r="65">
          <cell r="A65" t="str">
            <v>IKEJAHOTEL</v>
          </cell>
          <cell r="B65">
            <v>4.0877736349633658</v>
          </cell>
          <cell r="C65" t="str">
            <v>1.46</v>
          </cell>
          <cell r="D65">
            <v>-0.14619883040935677</v>
          </cell>
          <cell r="E65">
            <v>2.0979020979021046E-2</v>
          </cell>
          <cell r="F65">
            <v>-4.5751633986928164E-2</v>
          </cell>
          <cell r="G65">
            <v>-0.53354632587859419</v>
          </cell>
          <cell r="H65">
            <v>-0.231578947368421</v>
          </cell>
          <cell r="I65">
            <v>0.84810126582278467</v>
          </cell>
          <cell r="J65"/>
        </row>
        <row r="66">
          <cell r="A66" t="str">
            <v>TOURIST</v>
          </cell>
          <cell r="C66">
            <v>3.5</v>
          </cell>
          <cell r="D66">
            <v>0</v>
          </cell>
          <cell r="E66">
            <v>0</v>
          </cell>
          <cell r="F66" t="e">
            <v>#DIV/0!</v>
          </cell>
          <cell r="G66">
            <v>0</v>
          </cell>
          <cell r="H66" t="e">
            <v>#DIV/0!</v>
          </cell>
          <cell r="I66" t="e">
            <v>#VALUE!</v>
          </cell>
          <cell r="J66"/>
        </row>
        <row r="67">
          <cell r="A67" t="str">
            <v>Industrial/Domestic Products</v>
          </cell>
          <cell r="B67"/>
          <cell r="C67">
            <v>0</v>
          </cell>
          <cell r="D67"/>
          <cell r="E67"/>
          <cell r="F67"/>
          <cell r="G67"/>
          <cell r="H67"/>
          <cell r="I67"/>
          <cell r="J67"/>
        </row>
        <row r="68">
          <cell r="A68" t="str">
            <v>BOCGAS</v>
          </cell>
          <cell r="B68">
            <v>5.6333405975035031</v>
          </cell>
          <cell r="C68">
            <v>4.54</v>
          </cell>
          <cell r="D68">
            <v>0.19788918205804751</v>
          </cell>
          <cell r="E68">
            <v>9.9273607748184167E-2</v>
          </cell>
          <cell r="F68">
            <v>7.8384798099762509E-2</v>
          </cell>
          <cell r="G68">
            <v>7.8384798099762509E-2</v>
          </cell>
          <cell r="H68">
            <v>0.22371967654986524</v>
          </cell>
          <cell r="I68">
            <v>-0.21180555555555547</v>
          </cell>
          <cell r="J68"/>
        </row>
        <row r="69">
          <cell r="A69" t="str">
            <v>BETAGLAS</v>
          </cell>
          <cell r="B69">
            <v>8.5483529026736296</v>
          </cell>
          <cell r="C69">
            <v>66.349999999999994</v>
          </cell>
          <cell r="D69">
            <v>-7.7831827658096042E-2</v>
          </cell>
          <cell r="E69">
            <v>0</v>
          </cell>
          <cell r="F69">
            <v>-2.8550512445095211E-2</v>
          </cell>
          <cell r="G69">
            <v>-0.18086419753086425</v>
          </cell>
          <cell r="H69" t="e">
            <v>#DIV/0!</v>
          </cell>
          <cell r="I69">
            <v>3.0705521472392636</v>
          </cell>
          <cell r="J69"/>
        </row>
        <row r="70">
          <cell r="A70" t="str">
            <v>VITAFOAM</v>
          </cell>
          <cell r="B70">
            <v>16.116876763092449</v>
          </cell>
          <cell r="C70" t="str">
            <v>3.70</v>
          </cell>
          <cell r="D70">
            <v>-6.801007556675065E-2</v>
          </cell>
          <cell r="E70">
            <v>-3.6458333333333259E-2</v>
          </cell>
          <cell r="F70">
            <v>-0.23236514522821583</v>
          </cell>
          <cell r="G70">
            <v>0.13846153846153841</v>
          </cell>
          <cell r="H70">
            <v>0.14906832298136652</v>
          </cell>
          <cell r="I70">
            <v>-0.14942528735632177</v>
          </cell>
          <cell r="J70"/>
        </row>
        <row r="71">
          <cell r="A71" t="str">
            <v>Insurance</v>
          </cell>
          <cell r="B71"/>
          <cell r="C71">
            <v>0</v>
          </cell>
          <cell r="D71"/>
          <cell r="E71"/>
          <cell r="F71"/>
          <cell r="G71"/>
          <cell r="H71"/>
          <cell r="I71"/>
          <cell r="J71"/>
        </row>
        <row r="72">
          <cell r="A72" t="str">
            <v>AIICO</v>
          </cell>
          <cell r="B72">
            <v>2.5467464683733883</v>
          </cell>
          <cell r="C72" t="str">
            <v>0.62</v>
          </cell>
          <cell r="D72">
            <v>-0.13888888888888884</v>
          </cell>
          <cell r="E72">
            <v>-6.0606060606060663E-2</v>
          </cell>
          <cell r="F72">
            <v>-3.125E-2</v>
          </cell>
          <cell r="G72">
            <v>-4.6153846153846212E-2</v>
          </cell>
          <cell r="H72">
            <v>-0.15068493150684925</v>
          </cell>
          <cell r="I72">
            <v>-0.23456790123456794</v>
          </cell>
          <cell r="J72"/>
        </row>
        <row r="73">
          <cell r="A73" t="str">
            <v>LASACO</v>
          </cell>
          <cell r="B73">
            <v>2.9384219761720534</v>
          </cell>
          <cell r="C73" t="str">
            <v>0.34</v>
          </cell>
          <cell r="D73">
            <v>6.25E-2</v>
          </cell>
          <cell r="E73">
            <v>0.1724137931034484</v>
          </cell>
          <cell r="F73">
            <v>0.13333333333333353</v>
          </cell>
          <cell r="G73">
            <v>0</v>
          </cell>
          <cell r="H73" t="e">
            <v>#DIV/0!</v>
          </cell>
          <cell r="I73" t="e">
            <v>#VALUE!</v>
          </cell>
          <cell r="J73"/>
        </row>
        <row r="74">
          <cell r="A74" t="str">
            <v>LAWUNION</v>
          </cell>
          <cell r="B74">
            <v>2.9818185258707284</v>
          </cell>
          <cell r="C74" t="str">
            <v>0.47</v>
          </cell>
          <cell r="D74">
            <v>-7.8431372549019662E-2</v>
          </cell>
          <cell r="E74">
            <v>-0.12962962962962976</v>
          </cell>
          <cell r="F74">
            <v>-0.14545454545454561</v>
          </cell>
          <cell r="G74" t="e">
            <v>#DIV/0!</v>
          </cell>
          <cell r="H74" t="e">
            <v>#DIV/0!</v>
          </cell>
          <cell r="I74" t="e">
            <v>#VALUE!</v>
          </cell>
          <cell r="J74"/>
        </row>
        <row r="75">
          <cell r="A75" t="str">
            <v>LINKASSURE</v>
          </cell>
          <cell r="B75">
            <v>39.106476269479167</v>
          </cell>
          <cell r="C75">
            <v>0.64</v>
          </cell>
          <cell r="D75">
            <v>0.16363636363636358</v>
          </cell>
          <cell r="E75">
            <v>-9.8591549295774628E-2</v>
          </cell>
          <cell r="F75">
            <v>-0.11111111111111105</v>
          </cell>
          <cell r="G75">
            <v>-0.189873417721519</v>
          </cell>
          <cell r="H75" t="e">
            <v>#DIV/0!</v>
          </cell>
          <cell r="I75">
            <v>0.28000000000000003</v>
          </cell>
          <cell r="J75"/>
        </row>
        <row r="76">
          <cell r="A76" t="str">
            <v>MANSARD</v>
          </cell>
          <cell r="B76">
            <v>5.1638159124216836</v>
          </cell>
          <cell r="C76" t="str">
            <v>1.65</v>
          </cell>
          <cell r="D76">
            <v>-0.25000000000000011</v>
          </cell>
          <cell r="E76">
            <v>-0.17500000000000004</v>
          </cell>
          <cell r="F76">
            <v>-9.8360655737705027E-2</v>
          </cell>
          <cell r="G76">
            <v>-0.3529411764705882</v>
          </cell>
          <cell r="H76">
            <v>-0.15816326530612246</v>
          </cell>
          <cell r="I76">
            <v>-0.3529411764705882</v>
          </cell>
          <cell r="J76"/>
        </row>
        <row r="77">
          <cell r="A77" t="str">
            <v>MBENEFIT</v>
          </cell>
          <cell r="B77">
            <v>2.1612827212950889</v>
          </cell>
          <cell r="C77" t="str">
            <v>0.20</v>
          </cell>
          <cell r="D77">
            <v>-0.16666666666666663</v>
          </cell>
          <cell r="E77">
            <v>-0.16666666666666663</v>
          </cell>
          <cell r="F77">
            <v>-4.7619047619047561E-2</v>
          </cell>
          <cell r="G77">
            <v>-0.39393939393939392</v>
          </cell>
          <cell r="H77" t="e">
            <v>#DIV/0!</v>
          </cell>
          <cell r="I77">
            <v>-0.62962962962962965</v>
          </cell>
          <cell r="J77"/>
        </row>
        <row r="78">
          <cell r="A78" t="str">
            <v>NEM</v>
          </cell>
          <cell r="B78">
            <v>5.4677781824929381</v>
          </cell>
          <cell r="C78" t="str">
            <v>2.08</v>
          </cell>
          <cell r="D78">
            <v>-0.11111111111111105</v>
          </cell>
          <cell r="E78">
            <v>-8.3700440528634346E-2</v>
          </cell>
          <cell r="F78">
            <v>-0.19999999999999996</v>
          </cell>
          <cell r="G78">
            <v>-0.30666666666666664</v>
          </cell>
          <cell r="H78">
            <v>1.08</v>
          </cell>
          <cell r="I78">
            <v>1.447058823529412</v>
          </cell>
          <cell r="J78"/>
        </row>
        <row r="79">
          <cell r="A79" t="str">
            <v>NIGERINS</v>
          </cell>
          <cell r="B79">
            <v>81.013702106064443</v>
          </cell>
          <cell r="C79" t="e">
            <v>#N/A</v>
          </cell>
          <cell r="D79" t="e">
            <v>#N/A</v>
          </cell>
          <cell r="E79" t="e">
            <v>#N/A</v>
          </cell>
          <cell r="F79" t="e">
            <v>#N/A</v>
          </cell>
          <cell r="G79" t="e">
            <v>#N/A</v>
          </cell>
          <cell r="H79" t="e">
            <v>#N/A</v>
          </cell>
          <cell r="I79" t="e">
            <v>#N/A</v>
          </cell>
          <cell r="J79"/>
        </row>
        <row r="80">
          <cell r="A80" t="str">
            <v>PRESTIGE</v>
          </cell>
          <cell r="B80">
            <v>5.5016907302368017</v>
          </cell>
          <cell r="C80" t="str">
            <v>0.48</v>
          </cell>
          <cell r="D80">
            <v>-0.12727272727272743</v>
          </cell>
          <cell r="E80">
            <v>-4.0000000000000036E-2</v>
          </cell>
          <cell r="F80" t="e">
            <v>#DIV/0!</v>
          </cell>
          <cell r="G80">
            <v>-4.0000000000000036E-2</v>
          </cell>
          <cell r="H80" t="e">
            <v>#DIV/0!</v>
          </cell>
          <cell r="I80">
            <v>-0.11111111111111116</v>
          </cell>
          <cell r="J80"/>
        </row>
        <row r="81">
          <cell r="A81" t="str">
            <v>REGALINS</v>
          </cell>
          <cell r="B81">
            <v>2.3597950362931992</v>
          </cell>
          <cell r="C81" t="str">
            <v>0.20</v>
          </cell>
          <cell r="D81">
            <v>-0.16666666666666663</v>
          </cell>
          <cell r="E81">
            <v>0</v>
          </cell>
          <cell r="F81">
            <v>-4.7619047619047561E-2</v>
          </cell>
          <cell r="G81">
            <v>-0.16666666666666663</v>
          </cell>
          <cell r="H81" t="e">
            <v>#DIV/0!</v>
          </cell>
          <cell r="I81" t="e">
            <v>#VALUE!</v>
          </cell>
          <cell r="J81"/>
        </row>
        <row r="82">
          <cell r="A82" t="str">
            <v>SOVRENINS</v>
          </cell>
          <cell r="B82">
            <v>2.5331811571525873</v>
          </cell>
          <cell r="C82" t="str">
            <v>0.22</v>
          </cell>
          <cell r="D82">
            <v>0</v>
          </cell>
          <cell r="E82">
            <v>-4.3478260869565299E-2</v>
          </cell>
          <cell r="F82">
            <v>4.7619047619047672E-2</v>
          </cell>
          <cell r="G82">
            <v>-0.18518518518518523</v>
          </cell>
          <cell r="H82" t="e">
            <v>#DIV/0!</v>
          </cell>
          <cell r="I82" t="e">
            <v>#VALUE!</v>
          </cell>
          <cell r="J82"/>
        </row>
        <row r="83">
          <cell r="A83" t="str">
            <v>STDINSURE</v>
          </cell>
          <cell r="B83">
            <v>6.1668635774496288</v>
          </cell>
          <cell r="C83" t="e">
            <v>#N/A</v>
          </cell>
          <cell r="D83" t="e">
            <v>#N/A</v>
          </cell>
          <cell r="E83" t="e">
            <v>#N/A</v>
          </cell>
          <cell r="F83" t="e">
            <v>#N/A</v>
          </cell>
          <cell r="G83" t="e">
            <v>#N/A</v>
          </cell>
          <cell r="H83" t="e">
            <v>#N/A</v>
          </cell>
          <cell r="I83" t="e">
            <v>#N/A</v>
          </cell>
          <cell r="J83"/>
        </row>
        <row r="84">
          <cell r="A84" t="str">
            <v>UNIVINSURE</v>
          </cell>
          <cell r="B84">
            <v>200</v>
          </cell>
          <cell r="C84">
            <v>0.2</v>
          </cell>
          <cell r="D84">
            <v>0</v>
          </cell>
          <cell r="E84" t="e">
            <v>#VALUE!</v>
          </cell>
          <cell r="F84" t="e">
            <v>#DIV/0!</v>
          </cell>
          <cell r="G84" t="e">
            <v>#DIV/0!</v>
          </cell>
          <cell r="H84" t="e">
            <v>#DIV/0!</v>
          </cell>
          <cell r="I84" t="e">
            <v>#VALUE!</v>
          </cell>
          <cell r="J84"/>
        </row>
        <row r="85">
          <cell r="A85" t="str">
            <v>WAPIC</v>
          </cell>
          <cell r="B85">
            <v>14.670848359115023</v>
          </cell>
          <cell r="C85" t="str">
            <v>0.36</v>
          </cell>
          <cell r="D85">
            <v>-0.1428571428571429</v>
          </cell>
          <cell r="E85">
            <v>-0.16279069767441867</v>
          </cell>
          <cell r="F85">
            <v>-0.10000000000000009</v>
          </cell>
          <cell r="G85">
            <v>-0.18181818181818188</v>
          </cell>
          <cell r="H85">
            <v>-0.28000000000000003</v>
          </cell>
          <cell r="I85">
            <v>-0.60000000000000009</v>
          </cell>
          <cell r="J85"/>
        </row>
        <row r="86">
          <cell r="A86" t="str">
            <v>Petroleum(Marketing)</v>
          </cell>
          <cell r="B86"/>
          <cell r="C86">
            <v>0</v>
          </cell>
          <cell r="D86"/>
          <cell r="E86"/>
          <cell r="F86"/>
          <cell r="G86"/>
          <cell r="H86"/>
          <cell r="I86"/>
          <cell r="J86"/>
        </row>
        <row r="87">
          <cell r="A87" t="str">
            <v>CONOIL</v>
          </cell>
          <cell r="B87">
            <v>7.2216305273194807</v>
          </cell>
          <cell r="C87" t="str">
            <v>20.25</v>
          </cell>
          <cell r="D87">
            <v>-0.11956521739130432</v>
          </cell>
          <cell r="E87">
            <v>-6.4665127020785196E-2</v>
          </cell>
          <cell r="F87">
            <v>-0.12903225806451613</v>
          </cell>
          <cell r="G87">
            <v>-0.25</v>
          </cell>
          <cell r="H87">
            <v>-0.19706582077716095</v>
          </cell>
          <cell r="I87">
            <v>-0.67506418485237485</v>
          </cell>
          <cell r="J87"/>
        </row>
        <row r="88">
          <cell r="A88" t="str">
            <v>ETERNA</v>
          </cell>
          <cell r="B88">
            <v>4.5207976615819918</v>
          </cell>
          <cell r="C88" t="str">
            <v>3.35</v>
          </cell>
          <cell r="D88">
            <v>-0.30208333333333326</v>
          </cell>
          <cell r="E88">
            <v>-0.15189873417721522</v>
          </cell>
          <cell r="F88">
            <v>-0.28723404255319152</v>
          </cell>
          <cell r="G88">
            <v>-0.51449275362318847</v>
          </cell>
          <cell r="H88">
            <v>0.34538152610441752</v>
          </cell>
          <cell r="I88">
            <v>-0.1645885286783042</v>
          </cell>
          <cell r="J88"/>
        </row>
        <row r="89">
          <cell r="A89" t="str">
            <v>FO</v>
          </cell>
          <cell r="B89">
            <v>8.0061858349005277</v>
          </cell>
          <cell r="C89" t="str">
            <v>20.15</v>
          </cell>
          <cell r="D89">
            <v>-0.27256317689530685</v>
          </cell>
          <cell r="E89">
            <v>-0.25370370370370376</v>
          </cell>
          <cell r="F89">
            <v>-0.28035714285714286</v>
          </cell>
          <cell r="G89">
            <v>-0.25370370370370376</v>
          </cell>
          <cell r="H89">
            <v>-0.89661364802462806</v>
          </cell>
          <cell r="I89">
            <v>-0.91102181400688864</v>
          </cell>
          <cell r="J89"/>
        </row>
        <row r="90">
          <cell r="A90" t="str">
            <v>MOBIL</v>
          </cell>
          <cell r="B90">
            <v>6.3415642214025807</v>
          </cell>
          <cell r="C90" t="str">
            <v>158.00</v>
          </cell>
          <cell r="D90">
            <v>-7.0588235294117618E-2</v>
          </cell>
          <cell r="E90">
            <v>-9.7142857142857197E-2</v>
          </cell>
          <cell r="F90">
            <v>-0.14824797843665771</v>
          </cell>
          <cell r="G90">
            <v>-0.12222222222222223</v>
          </cell>
          <cell r="H90">
            <v>-2.1974620860414795E-2</v>
          </cell>
          <cell r="I90">
            <v>-0.11652874077387609</v>
          </cell>
          <cell r="J90"/>
        </row>
        <row r="91">
          <cell r="A91" t="str">
            <v>MRS</v>
          </cell>
          <cell r="B91">
            <v>6.90783416116028</v>
          </cell>
          <cell r="C91" t="str">
            <v>20.85</v>
          </cell>
          <cell r="D91">
            <v>0</v>
          </cell>
          <cell r="E91" t="e">
            <v>#VALUE!</v>
          </cell>
          <cell r="F91">
            <v>-0.18871595330739288</v>
          </cell>
          <cell r="G91">
            <v>-0.26970227670753066</v>
          </cell>
          <cell r="H91">
            <v>-0.34700908236767924</v>
          </cell>
          <cell r="I91">
            <v>-0.66365542829488633</v>
          </cell>
          <cell r="J91"/>
        </row>
        <row r="92">
          <cell r="A92" t="str">
            <v>OANDO</v>
          </cell>
          <cell r="B92">
            <v>4.8060795070204305</v>
          </cell>
          <cell r="C92" t="str">
            <v>4.00</v>
          </cell>
          <cell r="D92">
            <v>-0.31034482758620685</v>
          </cell>
          <cell r="E92">
            <v>0</v>
          </cell>
          <cell r="F92">
            <v>-0.16666666666666663</v>
          </cell>
          <cell r="G92">
            <v>-0.23076923076923084</v>
          </cell>
          <cell r="H92">
            <v>-0.18699186991869921</v>
          </cell>
          <cell r="I92">
            <v>-0.84615384615384615</v>
          </cell>
          <cell r="J92"/>
        </row>
        <row r="93">
          <cell r="A93" t="str">
            <v>SEPLAT</v>
          </cell>
          <cell r="B93">
            <v>7.2249581426498493</v>
          </cell>
          <cell r="C93" t="str">
            <v>480.00</v>
          </cell>
          <cell r="D93">
            <v>-0.12727272727272732</v>
          </cell>
          <cell r="E93">
            <v>-9.4339622641509413E-2</v>
          </cell>
          <cell r="F93">
            <v>-0.25</v>
          </cell>
          <cell r="G93">
            <v>-0.2615384615384615</v>
          </cell>
          <cell r="H93">
            <v>0.45454545454545459</v>
          </cell>
          <cell r="I93">
            <v>-0.28894155988445291</v>
          </cell>
          <cell r="J93"/>
        </row>
        <row r="94">
          <cell r="A94" t="str">
            <v>TOTAL</v>
          </cell>
          <cell r="B94">
            <v>8.3689913068244213</v>
          </cell>
          <cell r="C94" t="str">
            <v>129.90</v>
          </cell>
          <cell r="D94">
            <v>-0.33724489795918366</v>
          </cell>
          <cell r="E94">
            <v>-0.13400000000000001</v>
          </cell>
          <cell r="F94">
            <v>-0.36009852216748761</v>
          </cell>
          <cell r="G94">
            <v>-0.35049999999999992</v>
          </cell>
          <cell r="H94">
            <v>-0.27833333333333332</v>
          </cell>
          <cell r="I94">
            <v>-0.33554987212276211</v>
          </cell>
          <cell r="J94"/>
        </row>
        <row r="95">
          <cell r="A95" t="str">
            <v>Printing &amp; Publishing</v>
          </cell>
          <cell r="B95"/>
          <cell r="C95">
            <v>0</v>
          </cell>
          <cell r="D95"/>
          <cell r="E95"/>
          <cell r="F95"/>
          <cell r="G95"/>
          <cell r="H95"/>
          <cell r="I95"/>
          <cell r="J95"/>
        </row>
        <row r="96">
          <cell r="A96" t="str">
            <v>LEARNAFRCA</v>
          </cell>
          <cell r="B96">
            <v>3.3541488616856694</v>
          </cell>
          <cell r="C96" t="str">
            <v>1.40</v>
          </cell>
          <cell r="D96">
            <v>6.8702290076335659E-2</v>
          </cell>
          <cell r="E96">
            <v>4.4776119402984982E-2</v>
          </cell>
          <cell r="F96">
            <v>2.9411764705882248E-2</v>
          </cell>
          <cell r="G96">
            <v>0.11111111111111094</v>
          </cell>
          <cell r="H96">
            <v>1.3728813559322033</v>
          </cell>
          <cell r="I96">
            <v>-7.2847682119205337E-2</v>
          </cell>
          <cell r="J96"/>
        </row>
        <row r="97">
          <cell r="A97" t="str">
            <v>UPL</v>
          </cell>
          <cell r="B97">
            <v>5.0255211498399222</v>
          </cell>
          <cell r="C97" t="str">
            <v>1.80</v>
          </cell>
          <cell r="D97">
            <v>-2.7027027027027084E-2</v>
          </cell>
          <cell r="E97">
            <v>-2.7027027027027084E-2</v>
          </cell>
          <cell r="F97">
            <v>-0.17431192660550465</v>
          </cell>
          <cell r="G97">
            <v>-0.29411764705882348</v>
          </cell>
          <cell r="H97" t="e">
            <v>#DIV/0!</v>
          </cell>
          <cell r="I97">
            <v>-0.58041958041958042</v>
          </cell>
          <cell r="J97"/>
        </row>
        <row r="98">
          <cell r="A98" t="str">
            <v>Transportation</v>
          </cell>
          <cell r="B98"/>
          <cell r="C98">
            <v>0</v>
          </cell>
          <cell r="D98"/>
          <cell r="E98"/>
          <cell r="F98"/>
          <cell r="G98"/>
          <cell r="H98"/>
          <cell r="I98"/>
          <cell r="J98"/>
        </row>
        <row r="99">
          <cell r="A99" t="str">
            <v>CILEASING</v>
          </cell>
          <cell r="B99">
            <v>1.9013556233988171</v>
          </cell>
          <cell r="C99" t="str">
            <v>4.55</v>
          </cell>
          <cell r="D99">
            <v>-0.37414030261348008</v>
          </cell>
          <cell r="E99" t="e">
            <v>#VALUE!</v>
          </cell>
          <cell r="F99" t="e">
            <v>#DIV/0!</v>
          </cell>
          <cell r="G99">
            <v>0.84959349593495936</v>
          </cell>
          <cell r="H99" t="e">
            <v>#DIV/0!</v>
          </cell>
          <cell r="I99">
            <v>8.1</v>
          </cell>
          <cell r="J99"/>
        </row>
        <row r="100">
          <cell r="A100"/>
          <cell r="C100"/>
          <cell r="D100"/>
          <cell r="E100"/>
          <cell r="F100"/>
          <cell r="G100"/>
          <cell r="H100"/>
          <cell r="I100"/>
          <cell r="J100"/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B9C781-5F1A-493A-9CDD-3722B9E23ACA}">
  <dimension ref="A1:T24"/>
  <sheetViews>
    <sheetView workbookViewId="0">
      <selection activeCell="C10" sqref="C10"/>
    </sheetView>
  </sheetViews>
  <sheetFormatPr defaultRowHeight="12.75" x14ac:dyDescent="0.25"/>
  <cols>
    <col min="1" max="1" width="3" style="6" bestFit="1" customWidth="1"/>
    <col min="2" max="2" width="11" style="26" bestFit="1" customWidth="1"/>
    <col min="3" max="3" width="6.7109375" style="6" bestFit="1" customWidth="1"/>
    <col min="4" max="4" width="11" style="26" bestFit="1" customWidth="1"/>
    <col min="5" max="5" width="16" style="6" bestFit="1" customWidth="1"/>
    <col min="6" max="6" width="13.28515625" style="6" customWidth="1"/>
    <col min="7" max="7" width="8.140625" style="6" customWidth="1"/>
    <col min="8" max="8" width="14.5703125" style="6" customWidth="1"/>
    <col min="9" max="10" width="11.42578125" style="6" bestFit="1" customWidth="1"/>
    <col min="11" max="11" width="11.140625" style="6" bestFit="1" customWidth="1"/>
    <col min="12" max="12" width="12.42578125" style="6" customWidth="1"/>
    <col min="13" max="13" width="18.140625" style="6" bestFit="1" customWidth="1"/>
    <col min="14" max="14" width="10" style="6" bestFit="1" customWidth="1"/>
    <col min="15" max="15" width="5.5703125" style="6" bestFit="1" customWidth="1"/>
    <col min="16" max="16" width="6.42578125" style="6" hidden="1" customWidth="1"/>
    <col min="17" max="17" width="2" style="6" hidden="1" customWidth="1"/>
    <col min="18" max="18" width="11.5703125" style="6" bestFit="1" customWidth="1"/>
    <col min="19" max="19" width="10.5703125" style="6" bestFit="1" customWidth="1"/>
    <col min="20" max="20" width="11.85546875" style="6" bestFit="1" customWidth="1"/>
    <col min="21" max="21" width="10.140625" bestFit="1" customWidth="1"/>
    <col min="22" max="22" width="18.42578125" bestFit="1" customWidth="1"/>
  </cols>
  <sheetData>
    <row r="1" spans="1:17" ht="13.5" thickBot="1" x14ac:dyDescent="0.3">
      <c r="A1" s="5"/>
      <c r="B1" s="7">
        <v>1</v>
      </c>
      <c r="C1" s="68" t="s">
        <v>112</v>
      </c>
      <c r="D1" s="69"/>
      <c r="E1" s="69"/>
      <c r="F1" s="69"/>
      <c r="G1" s="69"/>
      <c r="H1" s="69"/>
      <c r="I1" s="69"/>
      <c r="J1" s="69"/>
      <c r="K1" s="69"/>
      <c r="L1" s="69"/>
      <c r="M1" s="70"/>
      <c r="P1" s="6" t="str">
        <f>INDEX(P2:P3,B1,)</f>
        <v>BEST</v>
      </c>
      <c r="Q1" s="6">
        <f>INDEX(Q2:Q3,B1,)</f>
        <v>0</v>
      </c>
    </row>
    <row r="2" spans="1:17" ht="13.5" thickBot="1" x14ac:dyDescent="0.3">
      <c r="A2" s="5"/>
      <c r="B2" s="8"/>
      <c r="C2" s="9" t="s">
        <v>6</v>
      </c>
      <c r="D2" s="11"/>
      <c r="E2" s="9" t="s">
        <v>8</v>
      </c>
      <c r="F2" s="10"/>
      <c r="G2" s="9" t="s">
        <v>7</v>
      </c>
      <c r="H2" s="10"/>
      <c r="I2" s="9" t="s">
        <v>108</v>
      </c>
      <c r="J2" s="10"/>
      <c r="K2" s="9" t="s">
        <v>10</v>
      </c>
      <c r="L2" s="10"/>
      <c r="M2" s="9" t="s">
        <v>11</v>
      </c>
      <c r="P2" s="6" t="s">
        <v>110</v>
      </c>
      <c r="Q2" s="6">
        <v>0</v>
      </c>
    </row>
    <row r="3" spans="1:17" x14ac:dyDescent="0.25">
      <c r="A3" s="5">
        <v>1</v>
      </c>
      <c r="B3" s="12" t="str">
        <f>_xlfn.IFNA(VLOOKUP(A3,'Daily Report'!$A:$AU,MATCH(C$2,'Daily Report'!$B$3:$XFD$3,0)-1,FALSE),VLOOKUP(A3+0.5,'Daily Report'!$A:$AU,MATCH(C$2,'Daily Report'!$B$3:$XFD$3,0)-1,FALSE))</f>
        <v>BOCGAS</v>
      </c>
      <c r="C3" s="13">
        <f>VLOOKUP(B3,'Daily Report'!$N:$AB,MATCH(C$2,'Daily Report'!$N$3:$AB$3,0),FALSE)</f>
        <v>9.9273607748184167E-2</v>
      </c>
      <c r="D3" s="15" t="str">
        <f>VLOOKUP($A3,'Daily Report'!$C:$AU,MATCH(E$2,'Daily Report'!$D$3:$XFD$3,0)-3,FALSE)</f>
        <v>LASACO</v>
      </c>
      <c r="E3" s="13">
        <f>VLOOKUP(D3,'Daily Report'!$N:$AB,MATCH(E$2,'Daily Report'!$N$3:$AB$3,0),FALSE)</f>
        <v>0.1724137931034484</v>
      </c>
      <c r="F3" s="14" t="str">
        <f>VLOOKUP($A3,'Daily Report'!$B:$AU,MATCH(G$2,'Daily Report'!$C$3:$XFD$3,0)-2,FALSE)</f>
        <v>DANGFLOUR</v>
      </c>
      <c r="G3" s="13">
        <f>VLOOKUP(F3,'Daily Report'!$N:$AB,MATCH(G$2,'Daily Report'!$N$3:$AB$3,0),FALSE)</f>
        <v>1.704545454545455</v>
      </c>
      <c r="H3" s="14" t="str">
        <f>VLOOKUP($A3,'Daily Report'!$D:$AU,MATCH(I$2,'Daily Report'!$E$3:$XFD$3,0)-4,FALSE)</f>
        <v>DANGFLOUR</v>
      </c>
      <c r="I3" s="13">
        <f>VLOOKUP(H3,'Daily Report'!$N:$AB,MATCH(I$2,'Daily Report'!$N$3:$AB$3,0),FALSE)</f>
        <v>0.8789473684210527</v>
      </c>
      <c r="J3" s="14" t="str">
        <f>VLOOKUP($A3,'Daily Report'!$E:$AU,MATCH(K$2,'Daily Report'!$F$3:$XFD$3,0)-5,FALSE)</f>
        <v>STANBIC</v>
      </c>
      <c r="K3" s="13">
        <f>VLOOKUP(J3,'Daily Report'!$N:$AB,MATCH(K$2,'Daily Report'!$N$3:$AB$3,0),FALSE)</f>
        <v>1.816901408450704</v>
      </c>
      <c r="L3" s="14" t="str">
        <f>_xlfn.IFNA(_xlfn.IFNA(VLOOKUP($A3,'Daily Report'!$F:$AU,MATCH(M$2,'Daily Report'!$G$3:$XFD$3,0)-6,FALSE),VLOOKUP($A3+0.5,'Daily Report'!$F:$AU,MATCH(M$2,'Daily Report'!$G$3:$XFD$3,0)-6,FALSE)),VLOOKUP($A3-0.5,'Daily Report'!$F60:$AU6000,MATCH(M$2,'Daily Report'!$G$3:$XFD$3,0)-6,FALSE))</f>
        <v>CILEASING</v>
      </c>
      <c r="M3" s="13">
        <f>VLOOKUP(L3,'Daily Report'!$N:$AB,MATCH(M$2,'Daily Report'!$N$3:$AB$3,0),FALSE)</f>
        <v>8.1</v>
      </c>
      <c r="P3" s="6" t="s">
        <v>111</v>
      </c>
      <c r="Q3" s="6">
        <v>1</v>
      </c>
    </row>
    <row r="4" spans="1:17" x14ac:dyDescent="0.25">
      <c r="A4" s="5">
        <v>2</v>
      </c>
      <c r="B4" s="16" t="str">
        <f>_xlfn.IFNA(VLOOKUP(A4,'Daily Report'!$A:$AU,MATCH(C$2,'Daily Report'!$B$3:$XFD$3,0)-1,FALSE),VLOOKUP(A4+0.5,'Daily Report'!$A:$AU,MATCH(C$2,'Daily Report'!$B$3:$XFD$3,0)-1,FALSE))</f>
        <v>WAPIC</v>
      </c>
      <c r="C4" s="17">
        <f>VLOOKUP(B4,'Daily Report'!$N:$AB,MATCH(C$2,'Daily Report'!$N$3:$AB$3,0),FALSE)</f>
        <v>9.3023255813953432E-2</v>
      </c>
      <c r="D4" s="8" t="str">
        <f>VLOOKUP($A4,'Daily Report'!$C:$AU,MATCH(E$2,'Daily Report'!$D$3:$XFD$3,0)-3,FALSE)</f>
        <v>BOCGAS</v>
      </c>
      <c r="E4" s="17">
        <f>VLOOKUP(D4,'Daily Report'!$N:$AB,MATCH(E$2,'Daily Report'!$N$3:$AB$3,0),FALSE)</f>
        <v>9.9273607748184167E-2</v>
      </c>
      <c r="F4" s="18" t="str">
        <f>VLOOKUP($A4,'Daily Report'!$B:$AU,MATCH(G$2,'Daily Report'!$C$3:$XFD$3,0)-2,FALSE)</f>
        <v>REDSTAREX</v>
      </c>
      <c r="G4" s="17">
        <f>VLOOKUP(F4,'Daily Report'!$N:$AB,MATCH(G$2,'Daily Report'!$N$3:$AB$3,0),FALSE)</f>
        <v>0.25714285714285712</v>
      </c>
      <c r="H4" s="18" t="str">
        <f>VLOOKUP($A4,'Daily Report'!$D:$AU,MATCH(I$2,'Daily Report'!$E$3:$XFD$3,0)-4,FALSE)</f>
        <v>CILEASING</v>
      </c>
      <c r="I4" s="17">
        <f>VLOOKUP(H4,'Daily Report'!$N:$AB,MATCH(I$2,'Daily Report'!$N$3:$AB$3,0),FALSE)</f>
        <v>0.84959349593495936</v>
      </c>
      <c r="J4" s="18" t="str">
        <f>VLOOKUP($A4,'Daily Report'!$E:$AU,MATCH(K$2,'Daily Report'!$F$3:$XFD$3,0)-5,FALSE)</f>
        <v>LEARNAFRCA</v>
      </c>
      <c r="K4" s="17">
        <f>VLOOKUP(J4,'Daily Report'!$N:$AB,MATCH(K$2,'Daily Report'!$N$3:$AB$3,0),FALSE)</f>
        <v>1.3728813559322033</v>
      </c>
      <c r="L4" s="18" t="str">
        <f>_xlfn.IFNA(_xlfn.IFNA(VLOOKUP($A4,'Daily Report'!$F:$AU,MATCH(M$2,'Daily Report'!$G$3:$XFD$3,0)-6,FALSE),VLOOKUP($A4+0.5,'Daily Report'!$F:$AU,MATCH(M$2,'Daily Report'!$G$3:$XFD$3,0)-6,FALSE)),VLOOKUP($A4-0.5,'Daily Report'!$F61:$AU6001,MATCH(M$2,'Daily Report'!$G$3:$XFD$3,0)-6,FALSE))</f>
        <v>BETAGLAS</v>
      </c>
      <c r="M4" s="17">
        <f>VLOOKUP(L4,'Daily Report'!$N:$AB,MATCH(M$2,'Daily Report'!$N$3:$AB$3,0),FALSE)</f>
        <v>3.0705521472392636</v>
      </c>
    </row>
    <row r="5" spans="1:17" x14ac:dyDescent="0.25">
      <c r="A5" s="5">
        <v>3</v>
      </c>
      <c r="B5" s="16" t="str">
        <f>_xlfn.IFNA(VLOOKUP(A5,'Daily Report'!$A:$AU,MATCH(C$2,'Daily Report'!$B$3:$XFD$3,0)-1,FALSE),VLOOKUP(A5+0.5,'Daily Report'!$A:$AU,MATCH(C$2,'Daily Report'!$B$3:$XFD$3,0)-1,FALSE))</f>
        <v>OANDO</v>
      </c>
      <c r="C5" s="17">
        <f>VLOOKUP(B5,'Daily Report'!$N:$AB,MATCH(C$2,'Daily Report'!$N$3:$AB$3,0),FALSE)</f>
        <v>8.2191780821917915E-2</v>
      </c>
      <c r="D5" s="8" t="str">
        <f>VLOOKUP($A5,'Daily Report'!$C:$AU,MATCH(E$2,'Daily Report'!$D$3:$XFD$3,0)-3,FALSE)</f>
        <v>REDSTAREX</v>
      </c>
      <c r="E5" s="17">
        <f>VLOOKUP(D5,'Daily Report'!$N:$AB,MATCH(E$2,'Daily Report'!$N$3:$AB$3,0),FALSE)</f>
        <v>6.6666666666666652E-2</v>
      </c>
      <c r="F5" s="18" t="str">
        <f>VLOOKUP($A5,'Daily Report'!$B:$AU,MATCH(G$2,'Daily Report'!$C$3:$XFD$3,0)-2,FALSE)</f>
        <v>STERLNBANK</v>
      </c>
      <c r="G5" s="17">
        <f>VLOOKUP(F5,'Daily Report'!$N:$AB,MATCH(G$2,'Daily Report'!$N$3:$AB$3,0),FALSE)</f>
        <v>0.23157894736842111</v>
      </c>
      <c r="H5" s="18" t="str">
        <f>VLOOKUP($A5,'Daily Report'!$D:$AU,MATCH(I$2,'Daily Report'!$E$3:$XFD$3,0)-4,FALSE)</f>
        <v>STERLNBANK</v>
      </c>
      <c r="I5" s="17">
        <f>VLOOKUP(H5,'Daily Report'!$N:$AB,MATCH(I$2,'Daily Report'!$N$3:$AB$3,0),FALSE)</f>
        <v>0.72058823529411753</v>
      </c>
      <c r="J5" s="18" t="str">
        <f>VLOOKUP($A5,'Daily Report'!$E:$AU,MATCH(K$2,'Daily Report'!$F$3:$XFD$3,0)-5,FALSE)</f>
        <v>MAYBAKER</v>
      </c>
      <c r="K5" s="17">
        <f>VLOOKUP(J5,'Daily Report'!$N:$AB,MATCH(K$2,'Daily Report'!$N$3:$AB$3,0),FALSE)</f>
        <v>1.1052631578947367</v>
      </c>
      <c r="L5" s="18" t="str">
        <f>_xlfn.IFNA(_xlfn.IFNA(VLOOKUP($A5,'Daily Report'!$F:$AU,MATCH(M$2,'Daily Report'!$G$3:$XFD$3,0)-6,FALSE),VLOOKUP($A5+0.5,'Daily Report'!$F:$AU,MATCH(M$2,'Daily Report'!$G$3:$XFD$3,0)-6,FALSE)),VLOOKUP($A5-0.5,'Daily Report'!$F62:$AU6002,MATCH(M$2,'Daily Report'!$G$3:$XFD$3,0)-6,FALSE))</f>
        <v>NEM</v>
      </c>
      <c r="M5" s="17">
        <f>VLOOKUP(L5,'Daily Report'!$N:$AB,MATCH(M$2,'Daily Report'!$N$3:$AB$3,0),FALSE)</f>
        <v>1.447058823529412</v>
      </c>
    </row>
    <row r="6" spans="1:17" x14ac:dyDescent="0.25">
      <c r="A6" s="5">
        <v>4</v>
      </c>
      <c r="B6" s="16" t="str">
        <f>_xlfn.IFNA(VLOOKUP(A6,'Daily Report'!$A:$AU,MATCH(C$2,'Daily Report'!$B$3:$XFD$3,0)-1,FALSE),VLOOKUP(A6+0.5,'Daily Report'!$A:$AU,MATCH(C$2,'Daily Report'!$B$3:$XFD$3,0)-1,FALSE))</f>
        <v>CILEASING</v>
      </c>
      <c r="C6" s="17">
        <f>VLOOKUP(B6,'Daily Report'!$N:$AB,MATCH(C$2,'Daily Report'!$N$3:$AB$3,0),FALSE)</f>
        <v>8.0550098231827238E-2</v>
      </c>
      <c r="D6" s="8" t="str">
        <f>VLOOKUP($A6,'Daily Report'!$C:$AU,MATCH(E$2,'Daily Report'!$D$3:$XFD$3,0)-3,FALSE)</f>
        <v>WAPCO</v>
      </c>
      <c r="E6" s="17">
        <f>VLOOKUP(D6,'Daily Report'!$N:$AB,MATCH(E$2,'Daily Report'!$N$3:$AB$3,0),FALSE)</f>
        <v>6.5040650406503975E-2</v>
      </c>
      <c r="F6" s="18" t="str">
        <f>VLOOKUP($A6,'Daily Report'!$B:$AU,MATCH(G$2,'Daily Report'!$C$3:$XFD$3,0)-2,FALSE)</f>
        <v>UBN</v>
      </c>
      <c r="G6" s="17">
        <f>VLOOKUP(F6,'Daily Report'!$N:$AB,MATCH(G$2,'Daily Report'!$N$3:$AB$3,0),FALSE)</f>
        <v>0.15178571428571441</v>
      </c>
      <c r="H6" s="18" t="str">
        <f>VLOOKUP($A6,'Daily Report'!$D:$AU,MATCH(I$2,'Daily Report'!$E$3:$XFD$3,0)-4,FALSE)</f>
        <v>VITAFOAM</v>
      </c>
      <c r="I6" s="17">
        <f>VLOOKUP(H6,'Daily Report'!$N:$AB,MATCH(I$2,'Daily Report'!$N$3:$AB$3,0),FALSE)</f>
        <v>0.13846153846153841</v>
      </c>
      <c r="J6" s="18" t="str">
        <f>VLOOKUP($A6,'Daily Report'!$E:$AU,MATCH(K$2,'Daily Report'!$F$3:$XFD$3,0)-5,FALSE)</f>
        <v>NEM</v>
      </c>
      <c r="K6" s="17">
        <f>VLOOKUP(J6,'Daily Report'!$N:$AB,MATCH(K$2,'Daily Report'!$N$3:$AB$3,0),FALSE)</f>
        <v>1.08</v>
      </c>
      <c r="L6" s="18" t="str">
        <f>_xlfn.IFNA(_xlfn.IFNA(VLOOKUP($A6,'Daily Report'!$F:$AU,MATCH(M$2,'Daily Report'!$G$3:$XFD$3,0)-6,FALSE),VLOOKUP($A6+0.5,'Daily Report'!$F:$AU,MATCH(M$2,'Daily Report'!$G$3:$XFD$3,0)-6,FALSE)),VLOOKUP($A6-0.5,'Daily Report'!$F63:$AU6003,MATCH(M$2,'Daily Report'!$G$3:$XFD$3,0)-6,FALSE))</f>
        <v>DANGFLOUR</v>
      </c>
      <c r="M6" s="17">
        <f>VLOOKUP(L6,'Daily Report'!$N:$AB,MATCH(M$2,'Daily Report'!$N$3:$AB$3,0),FALSE)</f>
        <v>1.195571955719557</v>
      </c>
    </row>
    <row r="7" spans="1:17" x14ac:dyDescent="0.25">
      <c r="A7" s="5">
        <v>5</v>
      </c>
      <c r="B7" s="16" t="str">
        <f>_xlfn.IFNA(VLOOKUP(A7,'Daily Report'!$A:$AU,MATCH(C$2,'Daily Report'!$B$3:$XFD$3,0)-1,FALSE),VLOOKUP(A7+0.5,'Daily Report'!$A:$AU,MATCH(C$2,'Daily Report'!$B$3:$XFD$3,0)-1,FALSE))</f>
        <v>WAPCO</v>
      </c>
      <c r="C7" s="17">
        <f>VLOOKUP(B7,'Daily Report'!$N:$AB,MATCH(C$2,'Daily Report'!$N$3:$AB$3,0),FALSE)</f>
        <v>6.0000000000000053E-2</v>
      </c>
      <c r="D7" s="8" t="str">
        <f>VLOOKUP($A7,'Daily Report'!$C:$AU,MATCH(E$2,'Daily Report'!$D$3:$XFD$3,0)-3,FALSE)</f>
        <v>CUTIX</v>
      </c>
      <c r="E7" s="17">
        <f>VLOOKUP(D7,'Daily Report'!$N:$AB,MATCH(E$2,'Daily Report'!$N$3:$AB$3,0),FALSE)</f>
        <v>6.4285714285714279E-2</v>
      </c>
      <c r="F7" s="18" t="str">
        <f>VLOOKUP($A7,'Daily Report'!$B:$AU,MATCH(G$2,'Daily Report'!$C$3:$XFD$3,0)-2,FALSE)</f>
        <v>LASACO</v>
      </c>
      <c r="G7" s="17">
        <f>VLOOKUP(F7,'Daily Report'!$N:$AB,MATCH(G$2,'Daily Report'!$N$3:$AB$3,0),FALSE)</f>
        <v>0.13333333333333353</v>
      </c>
      <c r="H7" s="18" t="str">
        <f>VLOOKUP($A7,'Daily Report'!$D:$AU,MATCH(I$2,'Daily Report'!$E$3:$XFD$3,0)-4,FALSE)</f>
        <v>UBN</v>
      </c>
      <c r="I7" s="17">
        <f>VLOOKUP(H7,'Daily Report'!$N:$AB,MATCH(I$2,'Daily Report'!$N$3:$AB$3,0),FALSE)</f>
        <v>0.11206896551724155</v>
      </c>
      <c r="J7" s="18" t="str">
        <f>VLOOKUP($A7,'Daily Report'!$E:$AU,MATCH(K$2,'Daily Report'!$F$3:$XFD$3,0)-5,FALSE)</f>
        <v>STERLNBANK</v>
      </c>
      <c r="K7" s="17">
        <f>VLOOKUP(J7,'Daily Report'!$N:$AB,MATCH(K$2,'Daily Report'!$N$3:$AB$3,0),FALSE)</f>
        <v>0.81395348837209291</v>
      </c>
      <c r="L7" s="18" t="str">
        <f>_xlfn.IFNA(_xlfn.IFNA(VLOOKUP($A7,'Daily Report'!$F:$AU,MATCH(M$2,'Daily Report'!$G$3:$XFD$3,0)-6,FALSE),VLOOKUP($A7+0.5,'Daily Report'!$F:$AU,MATCH(M$2,'Daily Report'!$G$3:$XFD$3,0)-6,FALSE)),VLOOKUP($A7-0.5,'Daily Report'!$F64:$AU6004,MATCH(M$2,'Daily Report'!$G$3:$XFD$3,0)-6,FALSE))</f>
        <v>IKEJAHOTEL</v>
      </c>
      <c r="M7" s="17">
        <f>VLOOKUP(L7,'Daily Report'!$N:$AB,MATCH(M$2,'Daily Report'!$N$3:$AB$3,0),FALSE)</f>
        <v>0.84810126582278467</v>
      </c>
    </row>
    <row r="8" spans="1:17" x14ac:dyDescent="0.25">
      <c r="A8" s="5">
        <v>6</v>
      </c>
      <c r="B8" s="16" t="str">
        <f>_xlfn.IFNA(VLOOKUP(A8,'Daily Report'!$A:$AU,MATCH(C$2,'Daily Report'!$B$3:$XFD$3,0)-1,FALSE),VLOOKUP(A8+0.5,'Daily Report'!$A:$AU,MATCH(C$2,'Daily Report'!$B$3:$XFD$3,0)-1,FALSE))</f>
        <v>UNILEVER</v>
      </c>
      <c r="C8" s="17">
        <f>VLOOKUP(B8,'Daily Report'!$N:$AB,MATCH(C$2,'Daily Report'!$N$3:$AB$3,0),FALSE)</f>
        <v>4.2345276872964188E-2</v>
      </c>
      <c r="D8" s="8" t="str">
        <f>VLOOKUP($A8,'Daily Report'!$C:$AU,MATCH(E$2,'Daily Report'!$D$3:$XFD$3,0)-3,FALSE)</f>
        <v>LEARNAFRCA</v>
      </c>
      <c r="E8" s="17">
        <f>VLOOKUP(D8,'Daily Report'!$N:$AB,MATCH(E$2,'Daily Report'!$N$3:$AB$3,0),FALSE)</f>
        <v>4.4776119402984982E-2</v>
      </c>
      <c r="F8" s="18" t="str">
        <f>VLOOKUP($A8,'Daily Report'!$B:$AU,MATCH(G$2,'Daily Report'!$C$3:$XFD$3,0)-2,FALSE)</f>
        <v>WAPCO</v>
      </c>
      <c r="G8" s="17">
        <f>VLOOKUP(F8,'Daily Report'!$N:$AB,MATCH(G$2,'Daily Report'!$N$3:$AB$3,0),FALSE)</f>
        <v>9.1666666666666563E-2</v>
      </c>
      <c r="H8" s="18" t="str">
        <f>VLOOKUP($A8,'Daily Report'!$D:$AU,MATCH(I$2,'Daily Report'!$E$3:$XFD$3,0)-4,FALSE)</f>
        <v>LEARNAFRCA</v>
      </c>
      <c r="I8" s="17">
        <f>VLOOKUP(H8,'Daily Report'!$N:$AB,MATCH(I$2,'Daily Report'!$N$3:$AB$3,0),FALSE)</f>
        <v>0.11111111111111094</v>
      </c>
      <c r="J8" s="18" t="str">
        <f>VLOOKUP($A8,'Daily Report'!$E:$AU,MATCH(K$2,'Daily Report'!$F$3:$XFD$3,0)-5,FALSE)</f>
        <v>OKOMUOIL</v>
      </c>
      <c r="K8" s="17">
        <f>VLOOKUP(J8,'Daily Report'!$N:$AB,MATCH(K$2,'Daily Report'!$N$3:$AB$3,0),FALSE)</f>
        <v>0.77142857142857135</v>
      </c>
      <c r="L8" s="18" t="str">
        <f>_xlfn.IFNA(_xlfn.IFNA(VLOOKUP($A8,'Daily Report'!$F:$AU,MATCH(M$2,'Daily Report'!$G$3:$XFD$3,0)-6,FALSE),VLOOKUP($A8+0.5,'Daily Report'!$F:$AU,MATCH(M$2,'Daily Report'!$G$3:$XFD$3,0)-6,FALSE)),VLOOKUP($A8-0.5,'Daily Report'!$F65:$AU6005,MATCH(M$2,'Daily Report'!$G$3:$XFD$3,0)-6,FALSE))</f>
        <v>OKOMUOIL</v>
      </c>
      <c r="M8" s="17">
        <f>VLOOKUP(L8,'Daily Report'!$N:$AB,MATCH(M$2,'Daily Report'!$N$3:$AB$3,0),FALSE)</f>
        <v>0.69039684943956381</v>
      </c>
    </row>
    <row r="9" spans="1:17" x14ac:dyDescent="0.25">
      <c r="A9" s="5">
        <v>7</v>
      </c>
      <c r="B9" s="16" t="str">
        <f>_xlfn.IFNA(VLOOKUP(A9,'Daily Report'!$A:$AU,MATCH(C$2,'Daily Report'!$B$3:$XFD$3,0)-1,FALSE),VLOOKUP(A9+0.5,'Daily Report'!$A:$AU,MATCH(C$2,'Daily Report'!$B$3:$XFD$3,0)-1,FALSE))</f>
        <v>CCNN</v>
      </c>
      <c r="C9" s="17">
        <f>VLOOKUP(B9,'Daily Report'!$N:$AB,MATCH(C$2,'Daily Report'!$N$3:$AB$3,0),FALSE)</f>
        <v>3.5714285714285809E-2</v>
      </c>
      <c r="D9" s="8" t="str">
        <f>VLOOKUP($A9,'Daily Report'!$C:$AU,MATCH(E$2,'Daily Report'!$D$3:$XFD$3,0)-3,FALSE)</f>
        <v>UNILEVER</v>
      </c>
      <c r="E9" s="17">
        <f>VLOOKUP(D9,'Daily Report'!$N:$AB,MATCH(E$2,'Daily Report'!$N$3:$AB$3,0),FALSE)</f>
        <v>4.2345276872964188E-2</v>
      </c>
      <c r="F9" s="18" t="str">
        <f>VLOOKUP($A9,'Daily Report'!$B:$AU,MATCH(G$2,'Daily Report'!$C$3:$XFD$3,0)-2,FALSE)</f>
        <v>CADBURY</v>
      </c>
      <c r="G9" s="17">
        <f>VLOOKUP(F9,'Daily Report'!$N:$AB,MATCH(G$2,'Daily Report'!$N$3:$AB$3,0),FALSE)</f>
        <v>8.0000000000000071E-2</v>
      </c>
      <c r="H9" s="18" t="str">
        <f>VLOOKUP($A9,'Daily Report'!$D:$AU,MATCH(I$2,'Daily Report'!$E$3:$XFD$3,0)-4,FALSE)</f>
        <v>BOCGAS</v>
      </c>
      <c r="I9" s="17">
        <f>VLOOKUP(H9,'Daily Report'!$N:$AB,MATCH(I$2,'Daily Report'!$N$3:$AB$3,0),FALSE)</f>
        <v>7.8384798099762509E-2</v>
      </c>
      <c r="J9" s="18" t="str">
        <f>VLOOKUP($A9,'Daily Report'!$E:$AU,MATCH(K$2,'Daily Report'!$F$3:$XFD$3,0)-5,FALSE)</f>
        <v>DANGSUGAR</v>
      </c>
      <c r="K9" s="17">
        <f>VLOOKUP(J9,'Daily Report'!$N:$AB,MATCH(K$2,'Daily Report'!$N$3:$AB$3,0),FALSE)</f>
        <v>0.73343605546995372</v>
      </c>
      <c r="L9" s="18" t="str">
        <f>_xlfn.IFNA(_xlfn.IFNA(VLOOKUP($A9,'Daily Report'!$F:$AU,MATCH(M$2,'Daily Report'!$G$3:$XFD$3,0)-6,FALSE),VLOOKUP($A9+0.5,'Daily Report'!$F:$AU,MATCH(M$2,'Daily Report'!$G$3:$XFD$3,0)-6,FALSE)),VLOOKUP($A9-0.5,'Daily Report'!$F66:$AU6006,MATCH(M$2,'Daily Report'!$G$3:$XFD$3,0)-6,FALSE))</f>
        <v>STANBIC</v>
      </c>
      <c r="M9" s="17">
        <f>VLOOKUP(L9,'Daily Report'!$N:$AB,MATCH(M$2,'Daily Report'!$N$3:$AB$3,0),FALSE)</f>
        <v>0.40066347217102849</v>
      </c>
    </row>
    <row r="10" spans="1:17" x14ac:dyDescent="0.25">
      <c r="A10" s="5">
        <v>8</v>
      </c>
      <c r="B10" s="16" t="str">
        <f>_xlfn.IFNA(VLOOKUP(A10,'Daily Report'!$A:$AU,MATCH(C$2,'Daily Report'!$B$3:$XFD$3,0)-1,FALSE),VLOOKUP(A10+0.5,'Daily Report'!$A:$AU,MATCH(C$2,'Daily Report'!$B$3:$XFD$3,0)-1,FALSE))</f>
        <v>DANGSUGAR</v>
      </c>
      <c r="C10" s="17">
        <f>VLOOKUP(B10,'Daily Report'!$N:$AB,MATCH(C$2,'Daily Report'!$N$3:$AB$3,0),FALSE)</f>
        <v>2.8037383177570208E-2</v>
      </c>
      <c r="D10" s="8" t="str">
        <f>VLOOKUP($A10,'Daily Report'!$C:$AU,MATCH(E$2,'Daily Report'!$D$3:$XFD$3,0)-3,FALSE)</f>
        <v>DANGFLOUR</v>
      </c>
      <c r="E10" s="17">
        <f>VLOOKUP(D10,'Daily Report'!$N:$AB,MATCH(E$2,'Daily Report'!$N$3:$AB$3,0),FALSE)</f>
        <v>2.8818443804034644E-2</v>
      </c>
      <c r="F10" s="18" t="str">
        <f>VLOOKUP($A10,'Daily Report'!$B:$AU,MATCH(G$2,'Daily Report'!$C$3:$XFD$3,0)-2,FALSE)</f>
        <v>BOCGAS</v>
      </c>
      <c r="G10" s="17">
        <f>VLOOKUP(F10,'Daily Report'!$N:$AB,MATCH(G$2,'Daily Report'!$N$3:$AB$3,0),FALSE)</f>
        <v>7.8384798099762509E-2</v>
      </c>
      <c r="H10" s="18" t="str">
        <f>VLOOKUP($A10,'Daily Report'!$D:$AU,MATCH(I$2,'Daily Report'!$E$3:$XFD$3,0)-4,FALSE)</f>
        <v>MAYBAKER</v>
      </c>
      <c r="I10" s="17">
        <f>VLOOKUP(H10,'Daily Report'!$N:$AB,MATCH(I$2,'Daily Report'!$N$3:$AB$3,0),FALSE)</f>
        <v>6.6666666666666652E-2</v>
      </c>
      <c r="J10" s="18" t="str">
        <f>VLOOKUP($A10,'Daily Report'!$E:$AU,MATCH(K$2,'Daily Report'!$F$3:$XFD$3,0)-5,FALSE)</f>
        <v>CCNN</v>
      </c>
      <c r="K10" s="17">
        <f>VLOOKUP(J10,'Daily Report'!$N:$AB,MATCH(K$2,'Daily Report'!$N$3:$AB$3,0),FALSE)</f>
        <v>0.71673819742489275</v>
      </c>
      <c r="L10" s="18" t="str">
        <f>_xlfn.IFNA(_xlfn.IFNA(VLOOKUP($A10,'Daily Report'!$F:$AU,MATCH(M$2,'Daily Report'!$G$3:$XFD$3,0)-6,FALSE),VLOOKUP($A10+0.5,'Daily Report'!$F:$AU,MATCH(M$2,'Daily Report'!$G$3:$XFD$3,0)-6,FALSE)),VLOOKUP($A10-0.5,'Daily Report'!$F67:$AU6007,MATCH(M$2,'Daily Report'!$G$3:$XFD$3,0)-6,FALSE))</f>
        <v>MAYBAKER</v>
      </c>
      <c r="M10" s="17">
        <f>VLOOKUP(L10,'Daily Report'!$N:$AB,MATCH(M$2,'Daily Report'!$N$3:$AB$3,0),FALSE)</f>
        <v>0.37931034482758608</v>
      </c>
    </row>
    <row r="11" spans="1:17" x14ac:dyDescent="0.25">
      <c r="A11" s="5">
        <v>9</v>
      </c>
      <c r="B11" s="16" t="str">
        <f>_xlfn.IFNA(VLOOKUP(A11,'Daily Report'!$A:$AU,MATCH(C$2,'Daily Report'!$B$3:$XFD$3,0)-1,FALSE),VLOOKUP(A11+0.5,'Daily Report'!$A:$AU,MATCH(C$2,'Daily Report'!$B$3:$XFD$3,0)-1,FALSE))</f>
        <v>PZ</v>
      </c>
      <c r="C11" s="17">
        <f>VLOOKUP(B11,'Daily Report'!$N:$AB,MATCH(C$2,'Daily Report'!$N$3:$AB$3,0),FALSE)</f>
        <v>2.2222222222222365E-2</v>
      </c>
      <c r="D11" s="8" t="str">
        <f>VLOOKUP($A11,'Daily Report'!$C:$AU,MATCH(E$2,'Daily Report'!$D$3:$XFD$3,0)-3,FALSE)</f>
        <v>CADBURY</v>
      </c>
      <c r="E11" s="17">
        <f>VLOOKUP(D11,'Daily Report'!$N:$AB,MATCH(E$2,'Daily Report'!$N$3:$AB$3,0),FALSE)</f>
        <v>2.8571428571428692E-2</v>
      </c>
      <c r="F11" s="18" t="str">
        <f>VLOOKUP($A11,'Daily Report'!$B:$AU,MATCH(G$2,'Daily Report'!$C$3:$XFD$3,0)-2,FALSE)</f>
        <v>SOVRENINS</v>
      </c>
      <c r="G11" s="17">
        <f>VLOOKUP(F11,'Daily Report'!$N:$AB,MATCH(G$2,'Daily Report'!$N$3:$AB$3,0),FALSE)</f>
        <v>4.7619047619047672E-2</v>
      </c>
      <c r="H11" s="18" t="str">
        <f>VLOOKUP($A11,'Daily Report'!$D:$AU,MATCH(I$2,'Daily Report'!$E$3:$XFD$3,0)-4,FALSE)</f>
        <v>NEIMETH</v>
      </c>
      <c r="I11" s="17">
        <f>VLOOKUP(H11,'Daily Report'!$N:$AB,MATCH(I$2,'Daily Report'!$N$3:$AB$3,0),FALSE)</f>
        <v>6.3829787234042534E-2</v>
      </c>
      <c r="J11" s="18" t="str">
        <f>VLOOKUP($A11,'Daily Report'!$E:$AU,MATCH(K$2,'Daily Report'!$F$3:$XFD$3,0)-5,FALSE)</f>
        <v>NASCON</v>
      </c>
      <c r="K11" s="17">
        <f>VLOOKUP(J11,'Daily Report'!$N:$AB,MATCH(K$2,'Daily Report'!$N$3:$AB$3,0),FALSE)</f>
        <v>0.6875</v>
      </c>
      <c r="L11" s="18" t="str">
        <f>_xlfn.IFNA(_xlfn.IFNA(VLOOKUP($A11,'Daily Report'!$F:$AU,MATCH(M$2,'Daily Report'!$G$3:$XFD$3,0)-6,FALSE),VLOOKUP($A11+0.5,'Daily Report'!$F:$AU,MATCH(M$2,'Daily Report'!$G$3:$XFD$3,0)-6,FALSE)),VLOOKUP($A11-0.5,'Daily Report'!$F68:$AU6008,MATCH(M$2,'Daily Report'!$G$3:$XFD$3,0)-6,FALSE))</f>
        <v>LINKASSURE</v>
      </c>
      <c r="M11" s="17">
        <f>VLOOKUP(L11,'Daily Report'!$N:$AB,MATCH(M$2,'Daily Report'!$N$3:$AB$3,0),FALSE)</f>
        <v>0.28000000000000003</v>
      </c>
    </row>
    <row r="12" spans="1:17" ht="13.5" thickBot="1" x14ac:dyDescent="0.3">
      <c r="A12" s="5">
        <v>10</v>
      </c>
      <c r="B12" s="19" t="str">
        <f>_xlfn.IFNA(VLOOKUP(A12,'Daily Report'!$A:$AU,MATCH(C$2,'Daily Report'!$B$3:$XFD$3,0)-1,FALSE),VLOOKUP(A12+0.5,'Daily Report'!$A:$AU,MATCH(C$2,'Daily Report'!$B$3:$XFD$3,0)-1,FALSE))</f>
        <v>ACCESS</v>
      </c>
      <c r="C12" s="20">
        <f>VLOOKUP(B12,'Daily Report'!$N:$AB,MATCH(C$2,'Daily Report'!$N$3:$AB$3,0),FALSE)</f>
        <v>1.538461538461533E-2</v>
      </c>
      <c r="D12" s="22" t="str">
        <f>VLOOKUP($A12,'Daily Report'!$C:$AU,MATCH(E$2,'Daily Report'!$D$3:$XFD$3,0)-3,FALSE)</f>
        <v>IKEJAHOTEL</v>
      </c>
      <c r="E12" s="20">
        <f>VLOOKUP(D12,'Daily Report'!$N:$AB,MATCH(E$2,'Daily Report'!$N$3:$AB$3,0),FALSE)</f>
        <v>2.0979020979021046E-2</v>
      </c>
      <c r="F12" s="21" t="str">
        <f>VLOOKUP($A12,'Daily Report'!$B:$AU,MATCH(G$2,'Daily Report'!$C$3:$XFD$3,0)-2,FALSE)</f>
        <v>LEARNAFRCA</v>
      </c>
      <c r="G12" s="20">
        <f>VLOOKUP(F12,'Daily Report'!$N:$AB,MATCH(G$2,'Daily Report'!$N$3:$AB$3,0),FALSE)</f>
        <v>2.9411764705882248E-2</v>
      </c>
      <c r="H12" s="21" t="e">
        <f>VLOOKUP($A12,'Daily Report'!$D:$AU,MATCH(I$2,'Daily Report'!$E$3:$XFD$3,0)-4,FALSE)</f>
        <v>#N/A</v>
      </c>
      <c r="I12" s="20" t="e">
        <f>VLOOKUP(H12,'Daily Report'!$N:$AB,MATCH(I$2,'Daily Report'!$N$3:$AB$3,0),FALSE)</f>
        <v>#N/A</v>
      </c>
      <c r="J12" s="21" t="str">
        <f>VLOOKUP($A12,'Daily Report'!$E:$AU,MATCH(K$2,'Daily Report'!$F$3:$XFD$3,0)-5,FALSE)</f>
        <v>FBNH</v>
      </c>
      <c r="K12" s="20">
        <f>VLOOKUP(J12,'Daily Report'!$N:$AB,MATCH(K$2,'Daily Report'!$N$3:$AB$3,0),FALSE)</f>
        <v>0.6568914956011731</v>
      </c>
      <c r="L12" s="21" t="str">
        <f>_xlfn.IFNA(_xlfn.IFNA(VLOOKUP($A12,'Daily Report'!$F:$AU,MATCH(M$2,'Daily Report'!$G$3:$XFD$3,0)-6,FALSE),VLOOKUP($A12+0.5,'Daily Report'!$F:$AU,MATCH(M$2,'Daily Report'!$G$3:$XFD$3,0)-6,FALSE)),VLOOKUP($A12-0.5,'Daily Report'!$F69:$AU6009,MATCH(M$2,'Daily Report'!$G$3:$XFD$3,0)-6,FALSE))</f>
        <v>NASCON</v>
      </c>
      <c r="M12" s="20">
        <f>VLOOKUP(L12,'Daily Report'!$N:$AB,MATCH(M$2,'Daily Report'!$N$3:$AB$3,0),FALSE)</f>
        <v>0.26168224299065423</v>
      </c>
    </row>
    <row r="13" spans="1:17" ht="13.5" thickBot="1" x14ac:dyDescent="0.3">
      <c r="A13" s="5"/>
      <c r="B13" s="7"/>
      <c r="C13" s="71" t="s">
        <v>113</v>
      </c>
      <c r="D13" s="72"/>
      <c r="E13" s="72"/>
      <c r="F13" s="72"/>
      <c r="G13" s="72"/>
      <c r="H13" s="72"/>
      <c r="I13" s="72"/>
      <c r="J13" s="72"/>
      <c r="K13" s="72"/>
      <c r="L13" s="72"/>
      <c r="M13" s="73"/>
    </row>
    <row r="14" spans="1:17" ht="13.5" thickBot="1" x14ac:dyDescent="0.3">
      <c r="A14" s="5"/>
      <c r="B14" s="8"/>
      <c r="C14" s="9" t="s">
        <v>12</v>
      </c>
      <c r="D14" s="11"/>
      <c r="E14" s="9" t="s">
        <v>114</v>
      </c>
      <c r="F14" s="10"/>
      <c r="G14" s="9" t="s">
        <v>13</v>
      </c>
      <c r="H14" s="10"/>
      <c r="I14" s="9" t="s">
        <v>14</v>
      </c>
      <c r="J14" s="10"/>
      <c r="K14" s="9" t="s">
        <v>15</v>
      </c>
      <c r="L14" s="10"/>
      <c r="M14" s="9" t="s">
        <v>109</v>
      </c>
    </row>
    <row r="15" spans="1:17" x14ac:dyDescent="0.25">
      <c r="A15" s="5">
        <v>1</v>
      </c>
      <c r="B15" s="12" t="str">
        <f>VLOOKUP($A3,'Daily Report'!G:$AU,MATCH(C$14,'Daily Report'!$H$3:$XFD$3,0)-7,FALSE)</f>
        <v>AIICO</v>
      </c>
      <c r="C15" s="23">
        <f>VLOOKUP(B15,'Daily Report'!$N:$AB,MATCH(C$14,'Daily Report'!$N$3:$AB$3,0),FALSE)</f>
        <v>1.3633127172714214</v>
      </c>
      <c r="D15" s="15" t="str">
        <f>VLOOKUP($A3,'Daily Report'!H:$AU,MATCH(E$14,'Daily Report'!$I$3:$XFD$3,0)-8,FALSE)</f>
        <v>IKEJAHOTEL</v>
      </c>
      <c r="E15" s="12">
        <f>VLOOKUP(D15,'Daily Report'!$N:$AB,MATCH(E$14,'Daily Report'!$N$3:$AB$3,0),FALSE)</f>
        <v>-0.98559282111437752</v>
      </c>
      <c r="F15" s="14" t="str">
        <f>VLOOKUP($A3,'Daily Report'!I:$AU,MATCH(G$14,'Daily Report'!$J$3:$XFD$3,0)-9,FALSE)</f>
        <v>AIICO</v>
      </c>
      <c r="G15" s="23">
        <f>VLOOKUP(F15,'Daily Report'!$N:$AB,MATCH(G$14,'Daily Report'!$N$3:$AB$3,0),FALSE)</f>
        <v>0.97488909444213812</v>
      </c>
      <c r="H15" s="14" t="str">
        <f>VLOOKUP($A3,'Daily Report'!J:$AU,MATCH(I$14,'Daily Report'!$K$3:$XFD$3,0)-10,FALSE)</f>
        <v>AIICO</v>
      </c>
      <c r="I15" s="13">
        <f>VLOOKUP(H15,'Daily Report'!$N:$AB,MATCH(I$14,'Daily Report'!$N$3:$AB$3,0),FALSE)</f>
        <v>0.73350742447516559</v>
      </c>
      <c r="J15" s="14" t="str">
        <f>VLOOKUP($A3,'Daily Report'!K:$AU,MATCH(K$14,'Daily Report'!$L$3:$XFD$3,0)-11,FALSE)</f>
        <v>ZENITHBANK</v>
      </c>
      <c r="K15" s="13">
        <f>VLOOKUP(J15,'Daily Report'!$N:$AB,MATCH(K$14,'Daily Report'!$N$3:$AB$3,0),FALSE)</f>
        <v>0.14541818181818184</v>
      </c>
      <c r="L15" s="14" t="str">
        <f>VLOOKUP($A3,'Daily Report'!L:$AU,MATCH(M$14,'Daily Report'!$M$3:$XFD$3,0)-12,FALSE)</f>
        <v>AIICO</v>
      </c>
      <c r="M15" s="13">
        <f>VLOOKUP(L15,'Daily Report'!$N:$AB,MATCH(M$14,'Daily Report'!$N$3:$AB$3,0),FALSE)</f>
        <v>5.9527709896050132</v>
      </c>
    </row>
    <row r="16" spans="1:17" x14ac:dyDescent="0.25">
      <c r="A16" s="5">
        <v>2</v>
      </c>
      <c r="B16" s="16" t="str">
        <f>VLOOKUP($A4,'Daily Report'!G:$AU,MATCH(C$14,'Daily Report'!$H$3:$XFD$3,0)-7,FALSE)</f>
        <v>CILEASING</v>
      </c>
      <c r="C16" s="24">
        <f>VLOOKUP(B16,'Daily Report'!$N:$AB,MATCH(C$14,'Daily Report'!$N$3:$AB$3,0),FALSE)</f>
        <v>1.5356426641642256</v>
      </c>
      <c r="D16" s="8" t="str">
        <f>VLOOKUP($A4,'Daily Report'!H:$AU,MATCH(E$14,'Daily Report'!$I$3:$XFD$3,0)-8,FALSE)</f>
        <v>SOVRENINS</v>
      </c>
      <c r="E16" s="16">
        <f>VLOOKUP(D16,'Daily Report'!$N:$AB,MATCH(E$14,'Daily Report'!$N$3:$AB$3,0),FALSE)</f>
        <v>-0.88494140765607299</v>
      </c>
      <c r="F16" s="18" t="str">
        <f>VLOOKUP($A4,'Daily Report'!I:$AU,MATCH(G$14,'Daily Report'!$J$3:$XFD$3,0)-9,FALSE)</f>
        <v>MBENEFIT</v>
      </c>
      <c r="G16" s="24">
        <f>VLOOKUP(F16,'Daily Report'!$N:$AB,MATCH(G$14,'Daily Report'!$N$3:$AB$3,0),FALSE)</f>
        <v>1.2654668424002613</v>
      </c>
      <c r="H16" s="18" t="str">
        <f>VLOOKUP($A4,'Daily Report'!J:$AU,MATCH(I$14,'Daily Report'!$K$3:$XFD$3,0)-10,FALSE)</f>
        <v>CILEASING</v>
      </c>
      <c r="I16" s="17">
        <f>VLOOKUP(H16,'Daily Report'!$N:$AB,MATCH(I$14,'Daily Report'!$N$3:$AB$3,0),FALSE)</f>
        <v>0.65119316058091592</v>
      </c>
      <c r="J16" s="18" t="str">
        <f>VLOOKUP($A4,'Daily Report'!K:$AU,MATCH(K$14,'Daily Report'!$L$3:$XFD$3,0)-11,FALSE)</f>
        <v>CUTIX</v>
      </c>
      <c r="K16" s="17">
        <f>VLOOKUP(J16,'Daily Report'!$N:$AB,MATCH(K$14,'Daily Report'!$N$3:$AB$3,0),FALSE)</f>
        <v>0.14183333333333337</v>
      </c>
      <c r="L16" s="18" t="str">
        <f>VLOOKUP($A4,'Daily Report'!L:$AU,MATCH(M$14,'Daily Report'!$M$3:$XFD$3,0)-12,FALSE)</f>
        <v>FCMB</v>
      </c>
      <c r="M16" s="17">
        <f>VLOOKUP(L16,'Daily Report'!$N:$AB,MATCH(M$14,'Daily Report'!$N$3:$AB$3,0),FALSE)</f>
        <v>5.2970966904493952</v>
      </c>
    </row>
    <row r="17" spans="1:13" x14ac:dyDescent="0.25">
      <c r="A17" s="5">
        <v>3</v>
      </c>
      <c r="B17" s="16" t="str">
        <f>VLOOKUP($A5,'Daily Report'!G:$AU,MATCH(C$14,'Daily Report'!$H$3:$XFD$3,0)-7,FALSE)</f>
        <v>OANDO</v>
      </c>
      <c r="C17" s="24">
        <f>VLOOKUP(B17,'Daily Report'!$N:$AB,MATCH(C$14,'Daily Report'!$N$3:$AB$3,0),FALSE)</f>
        <v>1.7265241932327828</v>
      </c>
      <c r="D17" s="8" t="str">
        <f>VLOOKUP($A5,'Daily Report'!H:$AU,MATCH(E$14,'Daily Report'!$I$3:$XFD$3,0)-8,FALSE)</f>
        <v>TRANSCORP</v>
      </c>
      <c r="E17" s="16">
        <f>VLOOKUP(D17,'Daily Report'!$N:$AB,MATCH(E$14,'Daily Report'!$N$3:$AB$3,0),FALSE)</f>
        <v>-0.86990305678250257</v>
      </c>
      <c r="F17" s="18" t="str">
        <f>VLOOKUP($A5,'Daily Report'!I:$AU,MATCH(G$14,'Daily Report'!$J$3:$XFD$3,0)-9,FALSE)</f>
        <v>FCMB</v>
      </c>
      <c r="G17" s="24">
        <f>VLOOKUP(F17,'Daily Report'!$N:$AB,MATCH(G$14,'Daily Report'!$N$3:$AB$3,0),FALSE)</f>
        <v>2.1529510472428135</v>
      </c>
      <c r="H17" s="18" t="str">
        <f>VLOOKUP($A5,'Daily Report'!J:$AU,MATCH(I$14,'Daily Report'!$K$3:$XFD$3,0)-10,FALSE)</f>
        <v>OANDO</v>
      </c>
      <c r="I17" s="17">
        <f>VLOOKUP(H17,'Daily Report'!$N:$AB,MATCH(I$14,'Daily Report'!$N$3:$AB$3,0),FALSE)</f>
        <v>0.57919837087691051</v>
      </c>
      <c r="J17" s="18" t="str">
        <f>VLOOKUP($A5,'Daily Report'!K:$AU,MATCH(K$14,'Daily Report'!$L$3:$XFD$3,0)-11,FALSE)</f>
        <v>UBA</v>
      </c>
      <c r="K17" s="17">
        <f>VLOOKUP(J17,'Daily Report'!$N:$AB,MATCH(K$14,'Daily Report'!$N$3:$AB$3,0),FALSE)</f>
        <v>0.13937704918032787</v>
      </c>
      <c r="L17" s="18" t="str">
        <f>VLOOKUP($A5,'Daily Report'!L:$AU,MATCH(M$14,'Daily Report'!$M$3:$XFD$3,0)-12,FALSE)</f>
        <v>MBENEFIT</v>
      </c>
      <c r="M17" s="17">
        <f>VLOOKUP(L17,'Daily Report'!$N:$AB,MATCH(M$14,'Daily Report'!$N$3:$AB$3,0),FALSE)</f>
        <v>4.8769330987451038</v>
      </c>
    </row>
    <row r="18" spans="1:13" x14ac:dyDescent="0.25">
      <c r="A18" s="5">
        <v>4</v>
      </c>
      <c r="B18" s="16" t="str">
        <f>VLOOKUP($A6,'Daily Report'!G:$AU,MATCH(C$14,'Daily Report'!$H$3:$XFD$3,0)-7,FALSE)</f>
        <v>TRANSCORP</v>
      </c>
      <c r="C18" s="24">
        <f>VLOOKUP(B18,'Daily Report'!$N:$AB,MATCH(C$14,'Daily Report'!$N$3:$AB$3,0),FALSE)</f>
        <v>1.8722119531552126</v>
      </c>
      <c r="D18" s="8" t="str">
        <f>VLOOKUP($A6,'Daily Report'!H:$AU,MATCH(E$14,'Daily Report'!$I$3:$XFD$3,0)-8,FALSE)</f>
        <v>PRESTIGE</v>
      </c>
      <c r="E18" s="16">
        <f>VLOOKUP(D18,'Daily Report'!$N:$AB,MATCH(E$14,'Daily Report'!$N$3:$AB$3,0),FALSE)</f>
        <v>-0.85778218774967818</v>
      </c>
      <c r="F18" s="18" t="str">
        <f>VLOOKUP($A6,'Daily Report'!I:$AU,MATCH(G$14,'Daily Report'!$J$3:$XFD$3,0)-9,FALSE)</f>
        <v>ACCESS</v>
      </c>
      <c r="G18" s="24">
        <f>VLOOKUP(F18,'Daily Report'!$N:$AB,MATCH(G$14,'Daily Report'!$N$3:$AB$3,0),FALSE)</f>
        <v>2.3510066340738822</v>
      </c>
      <c r="H18" s="18" t="str">
        <f>VLOOKUP($A6,'Daily Report'!J:$AU,MATCH(I$14,'Daily Report'!$K$3:$XFD$3,0)-10,FALSE)</f>
        <v>TRANSCORP</v>
      </c>
      <c r="I18" s="17">
        <f>VLOOKUP(H18,'Daily Report'!$N:$AB,MATCH(I$14,'Daily Report'!$N$3:$AB$3,0),FALSE)</f>
        <v>0.53412755874927198</v>
      </c>
      <c r="J18" s="18" t="str">
        <f>VLOOKUP($A6,'Daily Report'!K:$AU,MATCH(K$14,'Daily Report'!$L$3:$XFD$3,0)-11,FALSE)</f>
        <v>TOTAL</v>
      </c>
      <c r="K18" s="17">
        <f>VLOOKUP(J18,'Daily Report'!$N:$AB,MATCH(K$14,'Daily Report'!$N$3:$AB$3,0),FALSE)</f>
        <v>0.11481891891891893</v>
      </c>
      <c r="L18" s="18" t="str">
        <f>VLOOKUP($A6,'Daily Report'!L:$AU,MATCH(M$14,'Daily Report'!$M$3:$XFD$3,0)-12,FALSE)</f>
        <v>CILEASING</v>
      </c>
      <c r="M18" s="17">
        <f>VLOOKUP(L18,'Daily Report'!$N:$AB,MATCH(M$14,'Daily Report'!$N$3:$AB$3,0),FALSE)</f>
        <v>4.6638829408474569</v>
      </c>
    </row>
    <row r="19" spans="1:13" x14ac:dyDescent="0.25">
      <c r="A19" s="5">
        <v>5</v>
      </c>
      <c r="B19" s="16" t="str">
        <f>VLOOKUP($A7,'Daily Report'!G:$AU,MATCH(C$14,'Daily Report'!$H$3:$XFD$3,0)-7,FALSE)</f>
        <v>FIDELITYBK</v>
      </c>
      <c r="C19" s="24">
        <f>VLOOKUP(B19,'Daily Report'!$N:$AB,MATCH(C$14,'Daily Report'!$N$3:$AB$3,0),FALSE)</f>
        <v>1.9459914507546019</v>
      </c>
      <c r="D19" s="8" t="str">
        <f>VLOOKUP($A7,'Daily Report'!H:$AU,MATCH(E$14,'Daily Report'!$I$3:$XFD$3,0)-8,FALSE)</f>
        <v>UNILEVER</v>
      </c>
      <c r="E19" s="16">
        <f>VLOOKUP(D19,'Daily Report'!$N:$AB,MATCH(E$14,'Daily Report'!$N$3:$AB$3,0),FALSE)</f>
        <v>-0.76813253661794112</v>
      </c>
      <c r="F19" s="18" t="str">
        <f>VLOOKUP($A7,'Daily Report'!I:$AU,MATCH(G$14,'Daily Report'!$J$3:$XFD$3,0)-9,FALSE)</f>
        <v>FIDELITYBK</v>
      </c>
      <c r="G19" s="24">
        <f>VLOOKUP(F19,'Daily Report'!$N:$AB,MATCH(G$14,'Daily Report'!$N$3:$AB$3,0),FALSE)</f>
        <v>2.3919244222242617</v>
      </c>
      <c r="H19" s="18" t="str">
        <f>VLOOKUP($A7,'Daily Report'!J:$AU,MATCH(I$14,'Daily Report'!$K$3:$XFD$3,0)-10,FALSE)</f>
        <v>FIDELITYBK</v>
      </c>
      <c r="I19" s="17">
        <f>VLOOKUP(H19,'Daily Report'!$N:$AB,MATCH(I$14,'Daily Report'!$N$3:$AB$3,0),FALSE)</f>
        <v>0.51387687217856359</v>
      </c>
      <c r="J19" s="18" t="str">
        <f>VLOOKUP($A7,'Daily Report'!K:$AU,MATCH(K$14,'Daily Report'!$L$3:$XFD$3,0)-11,FALSE)</f>
        <v>DANGSUGAR</v>
      </c>
      <c r="K19" s="17">
        <f>VLOOKUP(J19,'Daily Report'!$N:$AB,MATCH(K$14,'Daily Report'!$N$3:$AB$3,0),FALSE)</f>
        <v>0.11408181818181817</v>
      </c>
      <c r="L19" s="18" t="str">
        <f>VLOOKUP($A7,'Daily Report'!L:$AU,MATCH(M$14,'Daily Report'!$M$3:$XFD$3,0)-12,FALSE)</f>
        <v>HONYFLOUR</v>
      </c>
      <c r="M19" s="17">
        <f>VLOOKUP(L19,'Daily Report'!$N:$AB,MATCH(M$14,'Daily Report'!$N$3:$AB$3,0),FALSE)</f>
        <v>4.6397049704652069</v>
      </c>
    </row>
    <row r="20" spans="1:13" x14ac:dyDescent="0.25">
      <c r="A20" s="5">
        <v>6</v>
      </c>
      <c r="B20" s="16" t="str">
        <f>VLOOKUP($A8,'Daily Report'!G:$AU,MATCH(C$14,'Daily Report'!$H$3:$XFD$3,0)-7,FALSE)</f>
        <v>FCMB</v>
      </c>
      <c r="C20" s="24">
        <f>VLOOKUP(B20,'Daily Report'!$N:$AB,MATCH(C$14,'Daily Report'!$N$3:$AB$3,0),FALSE)</f>
        <v>2.1160164814172573</v>
      </c>
      <c r="D20" s="8" t="str">
        <f>VLOOKUP($A8,'Daily Report'!H:$AU,MATCH(E$14,'Daily Report'!$I$3:$XFD$3,0)-8,FALSE)</f>
        <v>UPL</v>
      </c>
      <c r="E20" s="16">
        <f>VLOOKUP(D20,'Daily Report'!$N:$AB,MATCH(E$14,'Daily Report'!$N$3:$AB$3,0),FALSE)</f>
        <v>-0.73279816177929435</v>
      </c>
      <c r="F20" s="18" t="str">
        <f>VLOOKUP($A8,'Daily Report'!I:$AU,MATCH(G$14,'Daily Report'!$J$3:$XFD$3,0)-9,FALSE)</f>
        <v>UBA</v>
      </c>
      <c r="G20" s="24">
        <f>VLOOKUP(F20,'Daily Report'!$N:$AB,MATCH(G$14,'Daily Report'!$N$3:$AB$3,0),FALSE)</f>
        <v>2.4242968181943372</v>
      </c>
      <c r="H20" s="18" t="str">
        <f>VLOOKUP($A8,'Daily Report'!J:$AU,MATCH(I$14,'Daily Report'!$K$3:$XFD$3,0)-10,FALSE)</f>
        <v>FCMB</v>
      </c>
      <c r="I20" s="17">
        <f>VLOOKUP(H20,'Daily Report'!$N:$AB,MATCH(I$14,'Daily Report'!$N$3:$AB$3,0),FALSE)</f>
        <v>0.47258611111111187</v>
      </c>
      <c r="J20" s="18" t="str">
        <f>VLOOKUP($A8,'Daily Report'!K:$AU,MATCH(K$14,'Daily Report'!$L$3:$XFD$3,0)-11,FALSE)</f>
        <v>WAPCO</v>
      </c>
      <c r="K20" s="17">
        <f>VLOOKUP(J20,'Daily Report'!$N:$AB,MATCH(K$14,'Daily Report'!$N$3:$AB$3,0),FALSE)</f>
        <v>0.10995283018867924</v>
      </c>
      <c r="L20" s="18" t="str">
        <f>VLOOKUP($A8,'Daily Report'!L:$AU,MATCH(M$14,'Daily Report'!$M$3:$XFD$3,0)-12,FALSE)</f>
        <v>IKEJAHOTEL</v>
      </c>
      <c r="M20" s="17">
        <f>VLOOKUP(L20,'Daily Report'!$N:$AB,MATCH(M$14,'Daily Report'!$N$3:$AB$3,0),FALSE)</f>
        <v>4.5330551320389292</v>
      </c>
    </row>
    <row r="21" spans="1:13" x14ac:dyDescent="0.25">
      <c r="A21" s="5">
        <v>7</v>
      </c>
      <c r="B21" s="16" t="str">
        <f>VLOOKUP($A9,'Daily Report'!G:$AU,MATCH(C$14,'Daily Report'!$H$3:$XFD$3,0)-7,FALSE)</f>
        <v>ETI</v>
      </c>
      <c r="C21" s="24">
        <f>VLOOKUP(B21,'Daily Report'!$N:$AB,MATCH(C$14,'Daily Report'!$N$3:$AB$3,0),FALSE)</f>
        <v>2.1784522250119065</v>
      </c>
      <c r="D21" s="8" t="str">
        <f>VLOOKUP($A9,'Daily Report'!H:$AU,MATCH(E$14,'Daily Report'!$I$3:$XFD$3,0)-8,FALSE)</f>
        <v>FLOURMILL</v>
      </c>
      <c r="E21" s="16">
        <f>VLOOKUP(D21,'Daily Report'!$N:$AB,MATCH(E$14,'Daily Report'!$N$3:$AB$3,0),FALSE)</f>
        <v>-0.71695310865290374</v>
      </c>
      <c r="F21" s="18" t="str">
        <f>VLOOKUP($A9,'Daily Report'!I:$AU,MATCH(G$14,'Daily Report'!$J$3:$XFD$3,0)-9,FALSE)</f>
        <v>CILEASING</v>
      </c>
      <c r="G21" s="24">
        <f>VLOOKUP(F21,'Daily Report'!$N:$AB,MATCH(G$14,'Daily Report'!$N$3:$AB$3,0),FALSE)</f>
        <v>2.5269995137786045</v>
      </c>
      <c r="H21" s="18" t="str">
        <f>VLOOKUP($A9,'Daily Report'!J:$AU,MATCH(I$14,'Daily Report'!$K$3:$XFD$3,0)-10,FALSE)</f>
        <v>ETI</v>
      </c>
      <c r="I21" s="17">
        <f>VLOOKUP(H21,'Daily Report'!$N:$AB,MATCH(I$14,'Daily Report'!$N$3:$AB$3,0),FALSE)</f>
        <v>0.45904151053601117</v>
      </c>
      <c r="J21" s="18" t="str">
        <f>VLOOKUP($A9,'Daily Report'!K:$AU,MATCH(K$14,'Daily Report'!$L$3:$XFD$3,0)-11,FALSE)</f>
        <v>ETERNA</v>
      </c>
      <c r="K21" s="17">
        <f>VLOOKUP(J21,'Daily Report'!$N:$AB,MATCH(K$14,'Daily Report'!$N$3:$AB$3,0),FALSE)</f>
        <v>0.10954520547945205</v>
      </c>
      <c r="L21" s="18" t="str">
        <f>VLOOKUP($A9,'Daily Report'!L:$AU,MATCH(M$14,'Daily Report'!$M$3:$XFD$3,0)-12,FALSE)</f>
        <v>UNIONDAC</v>
      </c>
      <c r="M21" s="17">
        <f>VLOOKUP(L21,'Daily Report'!$N:$AB,MATCH(M$14,'Daily Report'!$N$3:$AB$3,0),FALSE)</f>
        <v>4.278934177090191</v>
      </c>
    </row>
    <row r="22" spans="1:13" x14ac:dyDescent="0.25">
      <c r="A22" s="5">
        <v>8</v>
      </c>
      <c r="B22" s="16" t="str">
        <f>VLOOKUP($A10,'Daily Report'!G:$AU,MATCH(C$14,'Daily Report'!$H$3:$XFD$3,0)-7,FALSE)</f>
        <v>ACCESS</v>
      </c>
      <c r="C22" s="24">
        <f>VLOOKUP(B22,'Daily Report'!$N:$AB,MATCH(C$14,'Daily Report'!$N$3:$AB$3,0),FALSE)</f>
        <v>2.4328527636244064</v>
      </c>
      <c r="D22" s="8" t="str">
        <f>VLOOKUP($A10,'Daily Report'!H:$AU,MATCH(E$14,'Daily Report'!$I$3:$XFD$3,0)-8,FALSE)</f>
        <v>FBNH</v>
      </c>
      <c r="E22" s="16">
        <f>VLOOKUP(D22,'Daily Report'!$N:$AB,MATCH(E$14,'Daily Report'!$N$3:$AB$3,0),FALSE)</f>
        <v>-0.64622320749976114</v>
      </c>
      <c r="F22" s="18" t="str">
        <f>VLOOKUP($A10,'Daily Report'!I:$AU,MATCH(G$14,'Daily Report'!$J$3:$XFD$3,0)-9,FALSE)</f>
        <v>ETERNA</v>
      </c>
      <c r="G22" s="24">
        <f>VLOOKUP(F22,'Daily Report'!$N:$AB,MATCH(G$14,'Daily Report'!$N$3:$AB$3,0),FALSE)</f>
        <v>2.5804003653820589</v>
      </c>
      <c r="H22" s="18" t="str">
        <f>VLOOKUP($A10,'Daily Report'!J:$AU,MATCH(I$14,'Daily Report'!$K$3:$XFD$3,0)-10,FALSE)</f>
        <v>ACCESS</v>
      </c>
      <c r="I22" s="17">
        <f>VLOOKUP(H22,'Daily Report'!$N:$AB,MATCH(I$14,'Daily Report'!$N$3:$AB$3,0),FALSE)</f>
        <v>0.41104008222438571</v>
      </c>
      <c r="J22" s="18" t="str">
        <f>VLOOKUP($A10,'Daily Report'!K:$AU,MATCH(K$14,'Daily Report'!$L$3:$XFD$3,0)-11,FALSE)</f>
        <v>UACN</v>
      </c>
      <c r="K22" s="17">
        <f>VLOOKUP(J22,'Daily Report'!$N:$AB,MATCH(K$14,'Daily Report'!$N$3:$AB$3,0),FALSE)</f>
        <v>0.10649180327868853</v>
      </c>
      <c r="L22" s="18" t="str">
        <f>VLOOKUP($A10,'Daily Report'!L:$AU,MATCH(M$14,'Daily Report'!$M$3:$XFD$3,0)-12,FALSE)</f>
        <v>FIDELITYBK</v>
      </c>
      <c r="M22" s="17">
        <f>VLOOKUP(L22,'Daily Report'!$N:$AB,MATCH(M$14,'Daily Report'!$N$3:$AB$3,0),FALSE)</f>
        <v>3.8320325246628242</v>
      </c>
    </row>
    <row r="23" spans="1:13" x14ac:dyDescent="0.25">
      <c r="A23" s="5">
        <v>9</v>
      </c>
      <c r="B23" s="16" t="str">
        <f>VLOOKUP($A11,'Daily Report'!G:$AU,MATCH(C$14,'Daily Report'!$H$3:$XFD$3,0)-7,FALSE)</f>
        <v>MBENEFIT</v>
      </c>
      <c r="C23" s="24">
        <f>VLOOKUP(B23,'Daily Report'!$N:$AB,MATCH(C$14,'Daily Report'!$N$3:$AB$3,0),FALSE)</f>
        <v>2.5147424996735515</v>
      </c>
      <c r="D23" s="8" t="str">
        <f>VLOOKUP($A11,'Daily Report'!H:$AU,MATCH(E$14,'Daily Report'!$I$3:$XFD$3,0)-8,FALSE)</f>
        <v>ETI</v>
      </c>
      <c r="E23" s="16">
        <f>VLOOKUP(D23,'Daily Report'!$N:$AB,MATCH(E$14,'Daily Report'!$N$3:$AB$3,0),FALSE)</f>
        <v>-0.64560562054396597</v>
      </c>
      <c r="F23" s="18" t="str">
        <f>VLOOKUP($A11,'Daily Report'!I:$AU,MATCH(G$14,'Daily Report'!$J$3:$XFD$3,0)-9,FALSE)</f>
        <v>UNIONDAC</v>
      </c>
      <c r="G23" s="24">
        <f>VLOOKUP(F23,'Daily Report'!$N:$AB,MATCH(G$14,'Daily Report'!$N$3:$AB$3,0),FALSE)</f>
        <v>2.947953646110637</v>
      </c>
      <c r="H23" s="18" t="str">
        <f>VLOOKUP($A11,'Daily Report'!J:$AU,MATCH(I$14,'Daily Report'!$K$3:$XFD$3,0)-10,FALSE)</f>
        <v>MBENEFIT</v>
      </c>
      <c r="I23" s="17">
        <f>VLOOKUP(H23,'Daily Report'!$N:$AB,MATCH(I$14,'Daily Report'!$N$3:$AB$3,0),FALSE)</f>
        <v>0.39765502834974709</v>
      </c>
      <c r="J23" s="18" t="str">
        <f>VLOOKUP($A11,'Daily Report'!K:$AU,MATCH(K$14,'Daily Report'!$L$3:$XFD$3,0)-11,FALSE)</f>
        <v>LEARNAFRCA</v>
      </c>
      <c r="K23" s="17">
        <f>VLOOKUP(J23,'Daily Report'!$N:$AB,MATCH(K$14,'Daily Report'!$N$3:$AB$3,0),FALSE)</f>
        <v>0.10373259259259258</v>
      </c>
      <c r="L23" s="18" t="str">
        <f>VLOOKUP($A11,'Daily Report'!L:$AU,MATCH(M$14,'Daily Report'!$M$3:$XFD$3,0)-12,FALSE)</f>
        <v>UACN</v>
      </c>
      <c r="M23" s="17">
        <f>VLOOKUP(L23,'Daily Report'!$N:$AB,MATCH(M$14,'Daily Report'!$N$3:$AB$3,0),FALSE)</f>
        <v>3.330713630505052</v>
      </c>
    </row>
    <row r="24" spans="1:13" ht="13.5" thickBot="1" x14ac:dyDescent="0.3">
      <c r="A24" s="5">
        <v>10</v>
      </c>
      <c r="B24" s="19" t="str">
        <f>VLOOKUP($A12,'Daily Report'!G:$AU,MATCH(C$14,'Daily Report'!$H$3:$XFD$3,0)-7,FALSE)</f>
        <v>UBA</v>
      </c>
      <c r="C24" s="25">
        <f>VLOOKUP(B24,'Daily Report'!$N:$AB,MATCH(C$14,'Daily Report'!$N$3:$AB$3,0),FALSE)</f>
        <v>2.5887007518414396</v>
      </c>
      <c r="D24" s="22" t="str">
        <f>VLOOKUP($A12,'Daily Report'!H:$AU,MATCH(E$14,'Daily Report'!$I$3:$XFD$3,0)-8,FALSE)</f>
        <v>CONOIL</v>
      </c>
      <c r="E24" s="19">
        <f>VLOOKUP(D24,'Daily Report'!$N:$AB,MATCH(E$14,'Daily Report'!$N$3:$AB$3,0),FALSE)</f>
        <v>-0.61134091537518986</v>
      </c>
      <c r="F24" s="21" t="str">
        <f>VLOOKUP($A12,'Daily Report'!I:$AU,MATCH(G$14,'Daily Report'!$J$3:$XFD$3,0)-9,FALSE)</f>
        <v>ZENITHBANK</v>
      </c>
      <c r="G24" s="25">
        <f>VLOOKUP(F24,'Daily Report'!$N:$AB,MATCH(G$14,'Daily Report'!$N$3:$AB$3,0),FALSE)</f>
        <v>3.4112883746425777</v>
      </c>
      <c r="H24" s="21" t="str">
        <f>VLOOKUP($A12,'Daily Report'!J:$AU,MATCH(I$14,'Daily Report'!$K$3:$XFD$3,0)-10,FALSE)</f>
        <v>UBA</v>
      </c>
      <c r="I24" s="20">
        <f>VLOOKUP(H24,'Daily Report'!$N:$AB,MATCH(I$14,'Daily Report'!$N$3:$AB$3,0),FALSE)</f>
        <v>0.38629416678952277</v>
      </c>
      <c r="J24" s="21" t="str">
        <f>VLOOKUP($A12,'Daily Report'!K:$AU,MATCH(K$14,'Daily Report'!$L$3:$XFD$3,0)-11,FALSE)</f>
        <v>JBERGER</v>
      </c>
      <c r="K24" s="20">
        <f>VLOOKUP(J24,'Daily Report'!$N:$AB,MATCH(K$14,'Daily Report'!$N$3:$AB$3,0),FALSE)</f>
        <v>0.10076441102756893</v>
      </c>
      <c r="L24" s="21" t="str">
        <f>VLOOKUP($A12,'Daily Report'!L:$AU,MATCH(M$14,'Daily Report'!$M$3:$XFD$3,0)-12,FALSE)</f>
        <v>ACCESS</v>
      </c>
      <c r="M24" s="20">
        <f>VLOOKUP(L24,'Daily Report'!$N:$AB,MATCH(M$14,'Daily Report'!$N$3:$AB$3,0),FALSE)</f>
        <v>2.7728941901325523</v>
      </c>
    </row>
  </sheetData>
  <sheetProtection sheet="1" formatCells="0" formatColumns="0" formatRows="0" insertColumns="0" insertRows="0" insertHyperlinks="0" deleteColumns="0" deleteRows="0" sort="0" autoFilter="0" pivotTables="0"/>
  <mergeCells count="2">
    <mergeCell ref="C1:M1"/>
    <mergeCell ref="C13:M13"/>
  </mergeCells>
  <pageMargins left="0.7" right="0.7" top="0.75" bottom="0.75" header="0.3" footer="0.3"/>
  <pageSetup orientation="portrait" r:id="rId1"/>
  <ignoredErrors>
    <ignoredError sqref="L14 D14 F14 H14 J14" formula="1"/>
    <ignoredError sqref="J3:J12 H3:H12 F3:F12 J15:J24 H15:H24 F15:F17 D15:D24 L15:L24 F19:F24 F18" formula="1" unlockedFormula="1"/>
    <ignoredError sqref="B3:E12 G3:G12 I3:I12 K3:M12 B15:C17 B19:C24 B18:C18 G18 G19:G24 M15:M17 M18 M19:M24 E15:E17 E19:E24 E18 G15:G17 I18 I19:I24 I15:I17 K18 K19:K24 K15:K17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Drop Down 1">
              <controlPr defaultSize="0" autoLine="0" autoPict="0">
                <anchor moveWithCells="1">
                  <from>
                    <xdr:col>1</xdr:col>
                    <xdr:colOff>9525</xdr:colOff>
                    <xdr:row>0</xdr:row>
                    <xdr:rowOff>0</xdr:rowOff>
                  </from>
                  <to>
                    <xdr:col>2</xdr:col>
                    <xdr:colOff>9525</xdr:colOff>
                    <xdr:row>0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DBA163-5C1A-4B70-8645-AA4CE06D4FCB}">
  <dimension ref="A1:AF92"/>
  <sheetViews>
    <sheetView tabSelected="1" workbookViewId="0">
      <pane xSplit="14" ySplit="3" topLeftCell="O4" activePane="bottomRight" state="frozen"/>
      <selection pane="topRight" activeCell="B1" sqref="B1"/>
      <selection pane="bottomLeft" activeCell="A4" sqref="A4"/>
      <selection pane="bottomRight" activeCell="W8" sqref="W8"/>
    </sheetView>
  </sheetViews>
  <sheetFormatPr defaultRowHeight="12.75" x14ac:dyDescent="0.25"/>
  <cols>
    <col min="1" max="1" width="5.140625" hidden="1" customWidth="1"/>
    <col min="2" max="3" width="5" hidden="1" customWidth="1"/>
    <col min="4" max="4" width="6" hidden="1" customWidth="1"/>
    <col min="5" max="5" width="6.5703125" hidden="1" customWidth="1"/>
    <col min="6" max="6" width="7.7109375" style="1" hidden="1" customWidth="1"/>
    <col min="7" max="7" width="4" hidden="1" customWidth="1"/>
    <col min="8" max="8" width="6.85546875" hidden="1" customWidth="1"/>
    <col min="9" max="9" width="5" hidden="1" customWidth="1"/>
    <col min="10" max="10" width="11.85546875" hidden="1" customWidth="1"/>
    <col min="11" max="11" width="12.42578125" hidden="1" customWidth="1"/>
    <col min="12" max="12" width="20" hidden="1" customWidth="1"/>
    <col min="13" max="13" width="5.5703125" hidden="1" customWidth="1"/>
    <col min="14" max="14" width="26.7109375" bestFit="1" customWidth="1"/>
    <col min="23" max="23" width="16.5703125" bestFit="1" customWidth="1"/>
    <col min="24" max="24" width="10.7109375" bestFit="1" customWidth="1"/>
    <col min="25" max="25" width="11.85546875" bestFit="1" customWidth="1"/>
    <col min="26" max="26" width="12.42578125" bestFit="1" customWidth="1"/>
    <col min="27" max="28" width="20.85546875" customWidth="1"/>
    <col min="29" max="29" width="9.140625" hidden="1" customWidth="1"/>
    <col min="31" max="31" width="14.7109375" bestFit="1" customWidth="1"/>
    <col min="32" max="32" width="8.42578125" hidden="1" customWidth="1"/>
    <col min="33" max="33" width="21.5703125" bestFit="1" customWidth="1"/>
    <col min="34" max="34" width="6.42578125" bestFit="1" customWidth="1"/>
    <col min="37" max="37" width="11.42578125" bestFit="1" customWidth="1"/>
    <col min="38" max="38" width="13.140625" bestFit="1" customWidth="1"/>
  </cols>
  <sheetData>
    <row r="1" spans="1:32" ht="121.5" customHeight="1" thickBot="1" x14ac:dyDescent="0.3">
      <c r="A1" s="28"/>
      <c r="B1" s="28"/>
      <c r="C1" s="28"/>
      <c r="D1" s="28"/>
      <c r="E1" s="28"/>
      <c r="F1" s="29"/>
      <c r="G1" s="28"/>
      <c r="H1" s="28"/>
      <c r="I1" s="28"/>
      <c r="J1" s="28"/>
      <c r="K1" s="28"/>
      <c r="L1" s="28"/>
      <c r="M1" s="28"/>
      <c r="N1" s="30" t="s">
        <v>0</v>
      </c>
      <c r="O1" s="31" t="str">
        <f>'[1]Price List'!$A$3</f>
        <v>Printed 03/07/2019 14:39:53.053</v>
      </c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28"/>
    </row>
    <row r="2" spans="1:32" ht="17.25" thickBot="1" x14ac:dyDescent="0.35">
      <c r="A2" s="28"/>
      <c r="B2" s="28"/>
      <c r="C2" s="28"/>
      <c r="D2" s="28"/>
      <c r="E2" s="28"/>
      <c r="F2" s="29"/>
      <c r="G2" s="28"/>
      <c r="H2" s="28"/>
      <c r="I2" s="28"/>
      <c r="J2" s="28"/>
      <c r="K2" s="28"/>
      <c r="L2" s="28"/>
      <c r="M2" s="28"/>
      <c r="N2" s="33"/>
      <c r="O2" s="74" t="s">
        <v>1</v>
      </c>
      <c r="P2" s="75"/>
      <c r="Q2" s="75"/>
      <c r="R2" s="75"/>
      <c r="S2" s="75"/>
      <c r="T2" s="75"/>
      <c r="U2" s="76"/>
      <c r="V2" s="77" t="s">
        <v>2</v>
      </c>
      <c r="W2" s="78"/>
      <c r="X2" s="78"/>
      <c r="Y2" s="78"/>
      <c r="Z2" s="79"/>
      <c r="AA2" s="77" t="s">
        <v>3</v>
      </c>
      <c r="AB2" s="79"/>
      <c r="AC2" s="28"/>
    </row>
    <row r="3" spans="1:32" ht="18" thickBot="1" x14ac:dyDescent="0.3">
      <c r="A3" s="34" t="s">
        <v>6</v>
      </c>
      <c r="B3" s="34" t="s">
        <v>7</v>
      </c>
      <c r="C3" s="35" t="s">
        <v>8</v>
      </c>
      <c r="D3" s="34" t="s">
        <v>9</v>
      </c>
      <c r="E3" s="34" t="s">
        <v>10</v>
      </c>
      <c r="F3" s="36" t="s">
        <v>11</v>
      </c>
      <c r="G3" s="37" t="s">
        <v>12</v>
      </c>
      <c r="H3" s="38" t="s">
        <v>114</v>
      </c>
      <c r="I3" s="34" t="s">
        <v>13</v>
      </c>
      <c r="J3" s="34" t="s">
        <v>14</v>
      </c>
      <c r="K3" s="39" t="s">
        <v>15</v>
      </c>
      <c r="L3" s="40" t="s">
        <v>107</v>
      </c>
      <c r="M3" s="41" t="s">
        <v>16</v>
      </c>
      <c r="N3" s="42" t="s">
        <v>4</v>
      </c>
      <c r="O3" s="37" t="s">
        <v>5</v>
      </c>
      <c r="P3" s="34" t="s">
        <v>6</v>
      </c>
      <c r="Q3" s="34" t="s">
        <v>7</v>
      </c>
      <c r="R3" s="35" t="s">
        <v>8</v>
      </c>
      <c r="S3" s="34" t="s">
        <v>9</v>
      </c>
      <c r="T3" s="34" t="s">
        <v>10</v>
      </c>
      <c r="U3" s="39" t="s">
        <v>11</v>
      </c>
      <c r="V3" s="37" t="s">
        <v>12</v>
      </c>
      <c r="W3" s="38" t="s">
        <v>114</v>
      </c>
      <c r="X3" s="34" t="s">
        <v>13</v>
      </c>
      <c r="Y3" s="34" t="s">
        <v>14</v>
      </c>
      <c r="Z3" s="39" t="s">
        <v>15</v>
      </c>
      <c r="AA3" s="43" t="s">
        <v>107</v>
      </c>
      <c r="AB3" s="39" t="s">
        <v>16</v>
      </c>
      <c r="AC3" s="28"/>
      <c r="AF3" s="2" t="s">
        <v>106</v>
      </c>
    </row>
    <row r="4" spans="1:32" x14ac:dyDescent="0.25">
      <c r="A4" s="28"/>
      <c r="B4" s="28"/>
      <c r="C4" s="28"/>
      <c r="D4" s="28"/>
      <c r="E4" s="28"/>
      <c r="F4" s="29"/>
      <c r="G4" s="28"/>
      <c r="H4" s="28"/>
      <c r="I4" s="28"/>
      <c r="J4" s="28"/>
      <c r="K4" s="28"/>
      <c r="L4" s="28"/>
      <c r="M4" s="28"/>
      <c r="N4" s="44" t="s">
        <v>17</v>
      </c>
      <c r="O4" s="45"/>
      <c r="P4" s="46"/>
      <c r="Q4" s="46"/>
      <c r="R4" s="47"/>
      <c r="S4" s="46"/>
      <c r="T4" s="46"/>
      <c r="U4" s="48"/>
      <c r="V4" s="49"/>
      <c r="W4" s="50"/>
      <c r="X4" s="51"/>
      <c r="Y4" s="51"/>
      <c r="Z4" s="52"/>
      <c r="AA4" s="53"/>
      <c r="AB4" s="54"/>
      <c r="AC4" s="28"/>
      <c r="AF4" s="3"/>
    </row>
    <row r="5" spans="1:32" x14ac:dyDescent="0.25">
      <c r="A5" s="28" t="str">
        <f>IFERROR(_xlfn.RANK.AVG(P5,P$5:P$92,'Market Summary'!$Q$1),"")</f>
        <v/>
      </c>
      <c r="B5" s="28">
        <f>IFERROR(_xlfn.RANK.AVG(Q5,Q$5:Q$92,'Market Summary'!$Q$1),"")</f>
        <v>12</v>
      </c>
      <c r="C5" s="28" t="str">
        <f>IFERROR(_xlfn.RANK.AVG(R5,R$5:R$92,'Market Summary'!$Q$1),"")</f>
        <v/>
      </c>
      <c r="D5" s="28">
        <f>IFERROR(_xlfn.RANK.AVG(S5,S$5:S$92,'Market Summary'!$Q$1),"")</f>
        <v>11</v>
      </c>
      <c r="E5" s="28" t="str">
        <f>IFERROR(_xlfn.RANK.AVG(T5,T$5:T$92,'Market Summary'!$Q$1),"")</f>
        <v/>
      </c>
      <c r="F5" s="29" t="str">
        <f>IFERROR(_xlfn.RANK.AVG(U5,U$5:U$92,'Market Summary'!$Q$1),"")</f>
        <v/>
      </c>
      <c r="G5" s="28" t="str">
        <f>IFERROR(_xlfn.RANK.AVG(V5,V$5:V$92,1),"")</f>
        <v/>
      </c>
      <c r="H5" s="28" t="str">
        <f>IFERROR(_xlfn.RANK.AVG(W5,W$5:W$92,1),"")</f>
        <v/>
      </c>
      <c r="I5" s="28" t="str">
        <f>IFERROR(_xlfn.RANK.AVG(X5,X$5:X$92,1),"")</f>
        <v/>
      </c>
      <c r="J5" s="28" t="str">
        <f>IFERROR(_xlfn.RANK.AVG(Y5,Y$5:Y$92,0),"")</f>
        <v/>
      </c>
      <c r="K5" s="28">
        <f>IFERROR(_xlfn.RANK.AVG(Z5,Z$5:Z$92,0),"")</f>
        <v>58</v>
      </c>
      <c r="L5" s="28">
        <f>IFERROR(_xlfn.RANK.AVG(AA5,AA$5:AA$92,0),"")</f>
        <v>50</v>
      </c>
      <c r="M5" s="28"/>
      <c r="N5" s="33" t="s">
        <v>18</v>
      </c>
      <c r="O5" s="55">
        <f>IFERROR(VLOOKUP(N5,'[1]Valuation Sheet'!$B:$W,7,FALSE),"")</f>
        <v>0.2</v>
      </c>
      <c r="P5" s="51" t="str">
        <f>IFERROR(VLOOKUP(N5,'[1]Price List'!$B:$Y,MATCH("CLOSE",'[1]Price List'!$6:$6,0)-1,FALSE)/VLOOKUP(N5,'[1]Price List'!$B:$D,MATCH("PCLOSE",'[1]Price List'!$6:$6,0)-1,FALSE)-1,"")</f>
        <v/>
      </c>
      <c r="Q5" s="51">
        <f>IFERROR(VLOOKUP(N5,'[2]Price Movement'!$A:$J,6,FALSE),"")</f>
        <v>0</v>
      </c>
      <c r="R5" s="51" t="str">
        <f>IFERROR(VLOOKUP(N5,'[2]Price Movement'!$A:$J,5,FALSE),"")</f>
        <v/>
      </c>
      <c r="S5" s="51">
        <f>IFERROR(VLOOKUP(N5,'[2]Price Movement'!$A:$J,7,FALSE),"")</f>
        <v>0</v>
      </c>
      <c r="T5" s="51" t="str">
        <f>IFERROR(VLOOKUP(N5,'[2]Price Movement'!$A:$J,8,FALSE),"")</f>
        <v/>
      </c>
      <c r="U5" s="52" t="str">
        <f>IFERROR(VLOOKUP(N5,'[2]Price Movement'!$A:$J,9,FALSE),"")</f>
        <v/>
      </c>
      <c r="V5" s="49" t="str">
        <f>IFERROR(IF(VLOOKUP(N5,'[1]Business Score'!$A:$P,16,FALSE)&lt;0,"",(VLOOKUP(N5,'[1]Business Score'!$A:$P,16,FALSE))),"")</f>
        <v/>
      </c>
      <c r="W5" s="56" t="str">
        <f>IFERROR(V5/AF5-1,"")</f>
        <v/>
      </c>
      <c r="X5" s="57" t="str">
        <f>IFERROR(IF(VLOOKUP(N5,'[1]Valuation Sheet'!$B:$W,9,FALSE)&lt;0,"",VLOOKUP(N5,'[1]Valuation Sheet'!$B:$W,9,FALSE)),"")</f>
        <v/>
      </c>
      <c r="Y5" s="51" t="str">
        <f>IFERROR(1/V5,"")</f>
        <v/>
      </c>
      <c r="Z5" s="52">
        <f t="shared" ref="Z5:Z36" si="0">IFERROR(AC5/O5,"")</f>
        <v>0</v>
      </c>
      <c r="AA5" s="58">
        <f>IFERROR(VLOOKUP(N5,'[1]Valuation Sheet'!$B:$W,21,FALSE),"")</f>
        <v>0</v>
      </c>
      <c r="AB5" s="59">
        <f>IFERROR(VLOOKUP(N5,'[1]Valuation Sheet'!$B:$W,17,FALSE),"")</f>
        <v>0</v>
      </c>
      <c r="AC5" s="29">
        <v>0</v>
      </c>
      <c r="AF5" s="4" t="str">
        <f>IFERROR(IF(VLOOKUP(N5,'[1]Business Score'!$A:$BU,73,FALSE)&lt;0,"",VLOOKUP(N5,'[1]Business Score'!$A:$BU,73,FALSE)),"")</f>
        <v/>
      </c>
    </row>
    <row r="6" spans="1:32" x14ac:dyDescent="0.25">
      <c r="A6" s="28">
        <f>IFERROR(_xlfn.RANK.AVG(P6,P$5:P$92,'Market Summary'!$Q$1),"")</f>
        <v>61</v>
      </c>
      <c r="B6" s="28">
        <f>IFERROR(_xlfn.RANK.AVG(Q6,Q$5:Q$92,'Market Summary'!$Q$1),"")</f>
        <v>14</v>
      </c>
      <c r="C6" s="28">
        <f>IFERROR(_xlfn.RANK.AVG(R6,R$5:R$92,'Market Summary'!$Q$1),"")</f>
        <v>42</v>
      </c>
      <c r="D6" s="28">
        <f>IFERROR(_xlfn.RANK.AVG(S6,S$5:S$92,'Market Summary'!$Q$1),"")</f>
        <v>41</v>
      </c>
      <c r="E6" s="28">
        <f>IFERROR(_xlfn.RANK.AVG(T6,T$5:T$92,'Market Summary'!$Q$1),"")</f>
        <v>48</v>
      </c>
      <c r="F6" s="29">
        <f>IFERROR(_xlfn.RANK.AVG(U6,U$5:U$92,'Market Summary'!$Q$1),"")</f>
        <v>57</v>
      </c>
      <c r="G6" s="28" t="str">
        <f t="shared" ref="G6:G69" si="1">IFERROR(_xlfn.RANK.AVG(V6,V$5:V$92,1),"")</f>
        <v/>
      </c>
      <c r="H6" s="28" t="str">
        <f t="shared" ref="H6:H69" si="2">IFERROR(_xlfn.RANK.AVG(W6,W$5:W$92,1),"")</f>
        <v/>
      </c>
      <c r="I6" s="28" t="str">
        <f t="shared" ref="I6:I69" si="3">IFERROR(_xlfn.RANK.AVG(X6,X$5:X$92,1),"")</f>
        <v/>
      </c>
      <c r="J6" s="28" t="str">
        <f t="shared" ref="J6:J37" si="4">IFERROR(_xlfn.RANK.AVG(Y6,Y$5:Y$92,0),"")</f>
        <v/>
      </c>
      <c r="K6" s="28">
        <f t="shared" ref="K6:K37" si="5">IFERROR(_xlfn.RANK.AVG(Z6,$Z$5:$Z$92,0),"")</f>
        <v>58</v>
      </c>
      <c r="L6" s="28">
        <f t="shared" ref="L6:L37" si="6">IFERROR(_xlfn.RANK.AVG(AA6,AA$5:AA$92,0),"")</f>
        <v>64</v>
      </c>
      <c r="M6" s="28"/>
      <c r="N6" s="33" t="s">
        <v>19</v>
      </c>
      <c r="O6" s="55" t="str">
        <f>IFERROR(VLOOKUP(N6,'[1]Valuation Sheet'!$B:$W,7,FALSE),"")</f>
        <v>0.47</v>
      </c>
      <c r="P6" s="51">
        <f>IFERROR(VLOOKUP(N6,'[1]Price List'!$B:$Y,MATCH("CLOSE",'[1]Price List'!$6:$6,0)-1,FALSE)/VLOOKUP(N6,'[1]Price List'!$B:$D,MATCH("PCLOSE",'[1]Price List'!$6:$6,0)-1,FALSE)-1,"")</f>
        <v>-7.8431372549019662E-2</v>
      </c>
      <c r="Q6" s="51">
        <f>IFERROR(VLOOKUP(N6,'[2]Price Movement'!$A:$J,6,FALSE),"")</f>
        <v>-2.0408163265306145E-2</v>
      </c>
      <c r="R6" s="51">
        <f>IFERROR(VLOOKUP(N6,'[2]Price Movement'!$A:$J,5,FALSE),"")</f>
        <v>-9.4339622641509524E-2</v>
      </c>
      <c r="S6" s="51">
        <f>IFERROR(VLOOKUP(N6,'[2]Price Movement'!$A:$J,7,FALSE),"")</f>
        <v>-0.29411764705882359</v>
      </c>
      <c r="T6" s="51">
        <f>IFERROR(VLOOKUP(N6,'[2]Price Movement'!$A:$J,8,FALSE),"")</f>
        <v>-0.46666666666666667</v>
      </c>
      <c r="U6" s="52">
        <f>IFERROR(VLOOKUP(N6,'[2]Price Movement'!$A:$J,9,FALSE),"")</f>
        <v>-0.84466019417475724</v>
      </c>
      <c r="V6" s="49" t="str">
        <f>IFERROR(IF(VLOOKUP(N6,'[1]Business Score'!$A:$P,16,FALSE)&lt;0,"",(VLOOKUP(N6,'[1]Business Score'!$A:$P,16,FALSE))),"")</f>
        <v/>
      </c>
      <c r="W6" s="56" t="str">
        <f t="shared" ref="W6:W69" si="7">IFERROR(V6/AF6-1,"")</f>
        <v/>
      </c>
      <c r="X6" s="57" t="str">
        <f>IFERROR(IF(VLOOKUP(N6,'[1]Valuation Sheet'!$B:$W,9,FALSE)&lt;0,"",VLOOKUP(N6,'[1]Valuation Sheet'!$B:$W,9,FALSE)),"")</f>
        <v/>
      </c>
      <c r="Y6" s="51" t="str">
        <f t="shared" ref="Y6:Y69" si="8">IFERROR(1/V6,"")</f>
        <v/>
      </c>
      <c r="Z6" s="52">
        <f t="shared" si="0"/>
        <v>0</v>
      </c>
      <c r="AA6" s="58">
        <f>IFERROR(VLOOKUP(N6,'[1]Valuation Sheet'!$B:$W,21,FALSE),"")</f>
        <v>-0.67713743482277056</v>
      </c>
      <c r="AB6" s="59">
        <f>IFERROR(VLOOKUP(N6,'[1]Valuation Sheet'!$B:$W,17,FALSE),"")</f>
        <v>-0.13542748696455409</v>
      </c>
      <c r="AC6" s="29">
        <v>0</v>
      </c>
      <c r="AF6" s="4">
        <f>IFERROR(IF(VLOOKUP(N6,'[1]Business Score'!$A:$BU,73,FALSE)&lt;0,"",VLOOKUP(N6,'[1]Business Score'!$A:$BU,73,FALSE)),"")</f>
        <v>16.446147136981011</v>
      </c>
    </row>
    <row r="7" spans="1:32" x14ac:dyDescent="0.25">
      <c r="A7" s="28">
        <f>IFERROR(_xlfn.RANK.AVG(P7,P$5:P$92,'Market Summary'!$Q$1),"")</f>
        <v>59</v>
      </c>
      <c r="B7" s="28">
        <f>IFERROR(_xlfn.RANK.AVG(Q7,Q$5:Q$92,'Market Summary'!$Q$1),"")</f>
        <v>51</v>
      </c>
      <c r="C7" s="28">
        <f>IFERROR(_xlfn.RANK.AVG(R7,R$5:R$92,'Market Summary'!$Q$1),"")</f>
        <v>50</v>
      </c>
      <c r="D7" s="28">
        <f>IFERROR(_xlfn.RANK.AVG(S7,S$5:S$92,'Market Summary'!$Q$1),"")</f>
        <v>43</v>
      </c>
      <c r="E7" s="28">
        <f>IFERROR(_xlfn.RANK.AVG(T7,T$5:T$92,'Market Summary'!$Q$1),"")</f>
        <v>6</v>
      </c>
      <c r="F7" s="29">
        <f>IFERROR(_xlfn.RANK.AVG(U7,U$5:U$92,'Market Summary'!$Q$1),"")</f>
        <v>6</v>
      </c>
      <c r="G7" s="28">
        <f t="shared" si="1"/>
        <v>33</v>
      </c>
      <c r="H7" s="28">
        <f t="shared" si="2"/>
        <v>25</v>
      </c>
      <c r="I7" s="28">
        <f t="shared" si="3"/>
        <v>44</v>
      </c>
      <c r="J7" s="28">
        <f t="shared" si="4"/>
        <v>33</v>
      </c>
      <c r="K7" s="28">
        <f t="shared" si="5"/>
        <v>32</v>
      </c>
      <c r="L7" s="28">
        <f t="shared" si="6"/>
        <v>52</v>
      </c>
      <c r="M7" s="28"/>
      <c r="N7" s="33" t="s">
        <v>20</v>
      </c>
      <c r="O7" s="55" t="str">
        <f>IFERROR(VLOOKUP(N7,'[1]Valuation Sheet'!$B:$W,7,FALSE),"")</f>
        <v>62.00</v>
      </c>
      <c r="P7" s="51">
        <f>IFERROR(VLOOKUP(N7,'[1]Price List'!$B:$Y,MATCH("CLOSE",'[1]Price List'!$6:$6,0)-1,FALSE)/VLOOKUP(N7,'[1]Price List'!$B:$D,MATCH("PCLOSE",'[1]Price List'!$6:$6,0)-1,FALSE)-1,"")</f>
        <v>-3.125E-2</v>
      </c>
      <c r="Q7" s="51">
        <f>IFERROR(VLOOKUP(N7,'[2]Price Movement'!$A:$J,6,FALSE),"")</f>
        <v>-0.26771653543307095</v>
      </c>
      <c r="R7" s="51">
        <f>IFERROR(VLOOKUP(N7,'[2]Price Movement'!$A:$J,5,FALSE),"")</f>
        <v>-0.12812500000000004</v>
      </c>
      <c r="S7" s="51">
        <f>IFERROR(VLOOKUP(N7,'[2]Price Movement'!$A:$J,7,FALSE),"")</f>
        <v>-0.32771084337349399</v>
      </c>
      <c r="T7" s="51">
        <f>IFERROR(VLOOKUP(N7,'[2]Price Movement'!$A:$J,8,FALSE),"")</f>
        <v>0.77142857142857135</v>
      </c>
      <c r="U7" s="52">
        <f>IFERROR(VLOOKUP(N7,'[2]Price Movement'!$A:$J,9,FALSE),"")</f>
        <v>0.69039684943956381</v>
      </c>
      <c r="V7" s="49">
        <f>IFERROR(IF(VLOOKUP(N7,'[1]Business Score'!$A:$P,16,FALSE)&lt;0,"",(VLOOKUP(N7,'[1]Business Score'!$A:$P,16,FALSE))),"")</f>
        <v>6.2607766851657765</v>
      </c>
      <c r="W7" s="56">
        <f t="shared" si="7"/>
        <v>-0.41258714890203929</v>
      </c>
      <c r="X7" s="57">
        <f>IFERROR(IF(VLOOKUP(N7,'[1]Valuation Sheet'!$B:$W,9,FALSE)&lt;0,"",VLOOKUP(N7,'[1]Valuation Sheet'!$B:$W,9,FALSE)),"")</f>
        <v>9.2572343727913093</v>
      </c>
      <c r="Y7" s="51">
        <f t="shared" si="8"/>
        <v>0.15972459173785744</v>
      </c>
      <c r="Z7" s="52">
        <f t="shared" si="0"/>
        <v>4.8419354838709676E-2</v>
      </c>
      <c r="AA7" s="58">
        <f>IFERROR(VLOOKUP(N7,'[1]Valuation Sheet'!$B:$W,21,FALSE),"")</f>
        <v>-0.12545006802868097</v>
      </c>
      <c r="AB7" s="59">
        <f>IFERROR(VLOOKUP(N7,'[1]Valuation Sheet'!$B:$W,17,FALSE),"")</f>
        <v>-2.509001360573615E-2</v>
      </c>
      <c r="AC7" s="29">
        <v>3.0019999999999998</v>
      </c>
      <c r="AF7" s="4">
        <f>IFERROR(IF(VLOOKUP(N7,'[1]Business Score'!$A:$BU,73,FALSE)&lt;0,"",VLOOKUP(N7,'[1]Business Score'!$A:$BU,73,FALSE)),"")</f>
        <v>10.658222191536101</v>
      </c>
    </row>
    <row r="8" spans="1:32" x14ac:dyDescent="0.25">
      <c r="A8" s="28">
        <f>IFERROR(_xlfn.RANK.AVG(P8,P$5:P$92,'Market Summary'!$Q$1),"")</f>
        <v>30</v>
      </c>
      <c r="B8" s="28">
        <f>IFERROR(_xlfn.RANK.AVG(Q8,Q$5:Q$92,'Market Summary'!$Q$1),"")</f>
        <v>57</v>
      </c>
      <c r="C8" s="28">
        <f>IFERROR(_xlfn.RANK.AVG(R8,R$5:R$92,'Market Summary'!$Q$1),"")</f>
        <v>53</v>
      </c>
      <c r="D8" s="28">
        <f>IFERROR(_xlfn.RANK.AVG(S8,S$5:S$92,'Market Summary'!$Q$1),"")</f>
        <v>51</v>
      </c>
      <c r="E8" s="28">
        <f>IFERROR(_xlfn.RANK.AVG(T8,T$5:T$92,'Market Summary'!$Q$1),"")</f>
        <v>19</v>
      </c>
      <c r="F8" s="29">
        <f>IFERROR(_xlfn.RANK.AVG(U8,U$5:U$92,'Market Summary'!$Q$1),"")</f>
        <v>12</v>
      </c>
      <c r="G8" s="28">
        <f t="shared" si="1"/>
        <v>35</v>
      </c>
      <c r="H8" s="28">
        <f t="shared" si="2"/>
        <v>42</v>
      </c>
      <c r="I8" s="28">
        <f t="shared" si="3"/>
        <v>12</v>
      </c>
      <c r="J8" s="28">
        <f t="shared" si="4"/>
        <v>35</v>
      </c>
      <c r="K8" s="28">
        <f t="shared" si="5"/>
        <v>39</v>
      </c>
      <c r="L8" s="28">
        <f t="shared" si="6"/>
        <v>21</v>
      </c>
      <c r="M8" s="28"/>
      <c r="N8" s="33" t="s">
        <v>21</v>
      </c>
      <c r="O8" s="55" t="str">
        <f>IFERROR(VLOOKUP(N8,'[1]Valuation Sheet'!$B:$W,7,FALSE),"")</f>
        <v>52.00</v>
      </c>
      <c r="P8" s="51">
        <f>IFERROR(VLOOKUP(N8,'[1]Price List'!$B:$Y,MATCH("CLOSE",'[1]Price List'!$6:$6,0)-1,FALSE)/VLOOKUP(N8,'[1]Price List'!$B:$D,MATCH("PCLOSE",'[1]Price List'!$6:$6,0)-1,FALSE)-1,"")</f>
        <v>0</v>
      </c>
      <c r="Q8" s="51">
        <f>IFERROR(VLOOKUP(N8,'[2]Price Movement'!$A:$J,6,FALSE),"")</f>
        <v>-0.30000000000000004</v>
      </c>
      <c r="R8" s="51">
        <f>IFERROR(VLOOKUP(N8,'[2]Price Movement'!$A:$J,5,FALSE),"")</f>
        <v>-0.13846153846153852</v>
      </c>
      <c r="S8" s="51">
        <f>IFERROR(VLOOKUP(N8,'[2]Price Movement'!$A:$J,7,FALSE),"")</f>
        <v>-0.39047619047619053</v>
      </c>
      <c r="T8" s="51">
        <f>IFERROR(VLOOKUP(N8,'[2]Price Movement'!$A:$J,8,FALSE),"")</f>
        <v>0.24444444444444446</v>
      </c>
      <c r="U8" s="52">
        <f>IFERROR(VLOOKUP(N8,'[2]Price Movement'!$A:$J,9,FALSE),"")</f>
        <v>0.17894736842105252</v>
      </c>
      <c r="V8" s="49">
        <f>IFERROR(IF(VLOOKUP(N8,'[1]Business Score'!$A:$P,16,FALSE)&lt;0,"",(VLOOKUP(N8,'[1]Business Score'!$A:$P,16,FALSE))),"")</f>
        <v>6.3632049190604114</v>
      </c>
      <c r="W8" s="56">
        <f t="shared" si="7"/>
        <v>-6.1642145178330665E-2</v>
      </c>
      <c r="X8" s="57">
        <f>IFERROR(IF(VLOOKUP(N8,'[1]Valuation Sheet'!$B:$W,9,FALSE)&lt;0,"",VLOOKUP(N8,'[1]Valuation Sheet'!$B:$W,9,FALSE)),"")</f>
        <v>3.4209358052800227</v>
      </c>
      <c r="Y8" s="51">
        <f t="shared" si="8"/>
        <v>0.15715351190476193</v>
      </c>
      <c r="Z8" s="52">
        <f t="shared" si="0"/>
        <v>3.8446153846153845E-2</v>
      </c>
      <c r="AA8" s="58">
        <f>IFERROR(VLOOKUP(N8,'[1]Valuation Sheet'!$B:$W,21,FALSE),"")</f>
        <v>1.4828298178806869</v>
      </c>
      <c r="AB8" s="59">
        <f>IFERROR(VLOOKUP(N8,'[1]Valuation Sheet'!$B:$W,17,FALSE),"")</f>
        <v>0.29656596357613707</v>
      </c>
      <c r="AC8" s="29">
        <v>1.9991999999999999</v>
      </c>
      <c r="AF8" s="4">
        <f>IFERROR(IF(VLOOKUP(N8,'[1]Business Score'!$A:$BU,73,FALSE)&lt;0,"",VLOOKUP(N8,'[1]Business Score'!$A:$BU,73,FALSE)),"")</f>
        <v>6.7812134638865569</v>
      </c>
    </row>
    <row r="9" spans="1:32" x14ac:dyDescent="0.25">
      <c r="A9" s="28" t="str">
        <f>IFERROR(_xlfn.RANK.AVG(P9,P$5:P$92,'Market Summary'!$Q$1),"")</f>
        <v/>
      </c>
      <c r="B9" s="28">
        <f>IFERROR(_xlfn.RANK.AVG(Q9,Q$5:Q$92,'Market Summary'!$Q$1),"")</f>
        <v>12</v>
      </c>
      <c r="C9" s="28">
        <f>IFERROR(_xlfn.RANK.AVG(R9,R$5:R$92,'Market Summary'!$Q$1),"")</f>
        <v>15.5</v>
      </c>
      <c r="D9" s="28">
        <f>IFERROR(_xlfn.RANK.AVG(S9,S$5:S$92,'Market Summary'!$Q$1),"")</f>
        <v>11</v>
      </c>
      <c r="E9" s="28" t="str">
        <f>IFERROR(_xlfn.RANK.AVG(T9,T$5:T$92,'Market Summary'!$Q$1),"")</f>
        <v/>
      </c>
      <c r="F9" s="29" t="str">
        <f>IFERROR(_xlfn.RANK.AVG(U9,U$5:U$92,'Market Summary'!$Q$1),"")</f>
        <v/>
      </c>
      <c r="G9" s="28" t="str">
        <f t="shared" si="1"/>
        <v/>
      </c>
      <c r="H9" s="28" t="str">
        <f t="shared" si="2"/>
        <v/>
      </c>
      <c r="I9" s="28" t="str">
        <f t="shared" si="3"/>
        <v/>
      </c>
      <c r="J9" s="28" t="str">
        <f t="shared" si="4"/>
        <v/>
      </c>
      <c r="K9" s="28" t="str">
        <f t="shared" si="5"/>
        <v/>
      </c>
      <c r="L9" s="28">
        <f t="shared" si="6"/>
        <v>50</v>
      </c>
      <c r="M9" s="28"/>
      <c r="N9" s="44" t="s">
        <v>22</v>
      </c>
      <c r="O9" s="55"/>
      <c r="P9" s="51" t="str">
        <f>IFERROR(VLOOKUP(N9,'[1]Price List'!$B:$Y,MATCH("CLOSE",'[1]Price List'!$6:$6,0)-1,FALSE)/VLOOKUP(N9,'[1]Price List'!$B:$D,MATCH("PCLOSE",'[1]Price List'!$6:$6,0)-1,FALSE)-1,"")</f>
        <v/>
      </c>
      <c r="Q9" s="51"/>
      <c r="R9" s="51"/>
      <c r="S9" s="51"/>
      <c r="T9" s="51"/>
      <c r="U9" s="52"/>
      <c r="V9" s="49" t="str">
        <f>IFERROR(IF(VLOOKUP(N9,'[1]Business Score'!$A:$P,16,FALSE)&lt;0,"",(VLOOKUP(N9,'[1]Business Score'!$A:$P,16,FALSE))),"")</f>
        <v/>
      </c>
      <c r="W9" s="56" t="str">
        <f t="shared" si="7"/>
        <v/>
      </c>
      <c r="X9" s="57"/>
      <c r="Y9" s="51" t="str">
        <f t="shared" si="8"/>
        <v/>
      </c>
      <c r="Z9" s="52" t="str">
        <f t="shared" si="0"/>
        <v/>
      </c>
      <c r="AA9" s="58"/>
      <c r="AB9" s="59"/>
      <c r="AC9" s="29">
        <v>0</v>
      </c>
      <c r="AF9" s="4" t="str">
        <f>IFERROR(IF(VLOOKUP(N9,'[1]Business Score'!$A:$BU,73,FALSE)&lt;0,"",VLOOKUP(N9,'[1]Business Score'!$A:$BU,73,FALSE)),"")</f>
        <v/>
      </c>
    </row>
    <row r="10" spans="1:32" x14ac:dyDescent="0.25">
      <c r="A10" s="28">
        <f>IFERROR(_xlfn.RANK.AVG(P10,P$5:P$92,'Market Summary'!$Q$1),"")</f>
        <v>30</v>
      </c>
      <c r="B10" s="28">
        <f>IFERROR(_xlfn.RANK.AVG(Q10,Q$5:Q$92,'Market Summary'!$Q$1),"")</f>
        <v>58</v>
      </c>
      <c r="C10" s="28">
        <f>IFERROR(_xlfn.RANK.AVG(R10,R$5:R$92,'Market Summary'!$Q$1),"")</f>
        <v>65</v>
      </c>
      <c r="D10" s="28">
        <f>IFERROR(_xlfn.RANK.AVG(S10,S$5:S$92,'Market Summary'!$Q$1),"")</f>
        <v>53</v>
      </c>
      <c r="E10" s="28">
        <f>IFERROR(_xlfn.RANK.AVG(T10,T$5:T$92,'Market Summary'!$Q$1),"")</f>
        <v>47</v>
      </c>
      <c r="F10" s="29">
        <f>IFERROR(_xlfn.RANK.AVG(U10,U$5:U$92,'Market Summary'!$Q$1),"")</f>
        <v>41</v>
      </c>
      <c r="G10" s="28">
        <f t="shared" si="1"/>
        <v>42</v>
      </c>
      <c r="H10" s="28">
        <f t="shared" si="2"/>
        <v>29</v>
      </c>
      <c r="I10" s="28">
        <f t="shared" si="3"/>
        <v>35</v>
      </c>
      <c r="J10" s="28">
        <f t="shared" si="4"/>
        <v>42</v>
      </c>
      <c r="K10" s="28">
        <f t="shared" si="5"/>
        <v>20</v>
      </c>
      <c r="L10" s="28">
        <f t="shared" si="6"/>
        <v>35</v>
      </c>
      <c r="M10" s="28"/>
      <c r="N10" s="33" t="s">
        <v>23</v>
      </c>
      <c r="O10" s="55" t="str">
        <f>IFERROR(VLOOKUP(N10,'[1]Valuation Sheet'!$B:$W,7,FALSE),"")</f>
        <v>3.20</v>
      </c>
      <c r="P10" s="51">
        <f>IFERROR(VLOOKUP(N10,'[1]Price List'!$B:$Y,MATCH("CLOSE",'[1]Price List'!$6:$6,0)-1,FALSE)/VLOOKUP(N10,'[1]Price List'!$B:$D,MATCH("PCLOSE",'[1]Price List'!$6:$6,0)-1,FALSE)-1,"")</f>
        <v>0</v>
      </c>
      <c r="Q10" s="51">
        <f>IFERROR(VLOOKUP(N10,'[2]Price Movement'!$A:$J,6,FALSE),"")</f>
        <v>-0.32857142857142851</v>
      </c>
      <c r="R10" s="51">
        <f>IFERROR(VLOOKUP(N10,'[2]Price Movement'!$A:$J,5,FALSE),"")</f>
        <v>-0.265625</v>
      </c>
      <c r="S10" s="51">
        <f>IFERROR(VLOOKUP(N10,'[2]Price Movement'!$A:$J,7,FALSE),"")</f>
        <v>-0.41102756892230574</v>
      </c>
      <c r="T10" s="51">
        <f>IFERROR(VLOOKUP(N10,'[2]Price Movement'!$A:$J,8,FALSE),"")</f>
        <v>-0.41249999999999998</v>
      </c>
      <c r="U10" s="52">
        <f>IFERROR(VLOOKUP(N10,'[2]Price Movement'!$A:$J,9,FALSE),"")</f>
        <v>-0.51942740286298561</v>
      </c>
      <c r="V10" s="49">
        <f>IFERROR(IF(VLOOKUP(N10,'[1]Business Score'!$A:$P,16,FALSE)&lt;0,"",(VLOOKUP(N10,'[1]Business Score'!$A:$P,16,FALSE))),"")</f>
        <v>7.5650240344012758</v>
      </c>
      <c r="W10" s="56">
        <f t="shared" si="7"/>
        <v>-0.348538536700851</v>
      </c>
      <c r="X10" s="57">
        <f>IFERROR(IF(VLOOKUP(N10,'[1]Valuation Sheet'!$B:$W,9,FALSE)&lt;0,"",VLOOKUP(N10,'[1]Valuation Sheet'!$B:$W,9,FALSE)),"")</f>
        <v>6.6775936126367359</v>
      </c>
      <c r="Y10" s="51">
        <f t="shared" si="8"/>
        <v>0.13218728657735768</v>
      </c>
      <c r="Z10" s="52">
        <f t="shared" si="0"/>
        <v>7.8093749999999976E-2</v>
      </c>
      <c r="AA10" s="58">
        <f>IFERROR(VLOOKUP(N10,'[1]Valuation Sheet'!$B:$W,21,FALSE),"")</f>
        <v>0.56609001407572657</v>
      </c>
      <c r="AB10" s="59">
        <f>IFERROR(VLOOKUP(N10,'[1]Valuation Sheet'!$B:$W,17,FALSE),"")</f>
        <v>0.11321800281514527</v>
      </c>
      <c r="AC10" s="29">
        <v>0.24989999999999996</v>
      </c>
      <c r="AF10" s="4">
        <f>IFERROR(IF(VLOOKUP(N10,'[1]Business Score'!$A:$BU,73,FALSE)&lt;0,"",VLOOKUP(N10,'[1]Business Score'!$A:$BU,73,FALSE)),"")</f>
        <v>11.612389159736747</v>
      </c>
    </row>
    <row r="11" spans="1:32" x14ac:dyDescent="0.25">
      <c r="A11" s="28" t="str">
        <f>IFERROR(_xlfn.RANK.AVG(P11,P$5:P$92,'Market Summary'!$Q$1),"")</f>
        <v/>
      </c>
      <c r="B11" s="28">
        <f>IFERROR(_xlfn.RANK.AVG(Q11,Q$5:Q$92,'Market Summary'!$Q$1),"")</f>
        <v>12</v>
      </c>
      <c r="C11" s="28">
        <f>IFERROR(_xlfn.RANK.AVG(R11,R$5:R$92,'Market Summary'!$Q$1),"")</f>
        <v>15.5</v>
      </c>
      <c r="D11" s="28">
        <f>IFERROR(_xlfn.RANK.AVG(S11,S$5:S$92,'Market Summary'!$Q$1),"")</f>
        <v>11</v>
      </c>
      <c r="E11" s="28" t="str">
        <f>IFERROR(_xlfn.RANK.AVG(T11,T$5:T$92,'Market Summary'!$Q$1),"")</f>
        <v/>
      </c>
      <c r="F11" s="29" t="str">
        <f>IFERROR(_xlfn.RANK.AVG(U11,U$5:U$92,'Market Summary'!$Q$1),"")</f>
        <v/>
      </c>
      <c r="G11" s="28" t="str">
        <f t="shared" si="1"/>
        <v/>
      </c>
      <c r="H11" s="28" t="str">
        <f t="shared" si="2"/>
        <v/>
      </c>
      <c r="I11" s="28" t="str">
        <f t="shared" si="3"/>
        <v/>
      </c>
      <c r="J11" s="28" t="str">
        <f t="shared" si="4"/>
        <v/>
      </c>
      <c r="K11" s="28" t="str">
        <f t="shared" si="5"/>
        <v/>
      </c>
      <c r="L11" s="28">
        <f t="shared" si="6"/>
        <v>50</v>
      </c>
      <c r="M11" s="28"/>
      <c r="N11" s="44" t="s">
        <v>24</v>
      </c>
      <c r="O11" s="55"/>
      <c r="P11" s="51" t="str">
        <f>IFERROR(VLOOKUP(N11,'[1]Price List'!$B:$Y,MATCH("CLOSE",'[1]Price List'!$6:$6,0)-1,FALSE)/VLOOKUP(N11,'[1]Price List'!$B:$D,MATCH("PCLOSE",'[1]Price List'!$6:$6,0)-1,FALSE)-1,"")</f>
        <v/>
      </c>
      <c r="Q11" s="51"/>
      <c r="R11" s="51"/>
      <c r="S11" s="51"/>
      <c r="T11" s="51"/>
      <c r="U11" s="52"/>
      <c r="V11" s="49" t="str">
        <f>IFERROR(IF(VLOOKUP(N11,'[1]Business Score'!$A:$P,16,FALSE)&lt;0,"",(VLOOKUP(N11,'[1]Business Score'!$A:$P,16,FALSE))),"")</f>
        <v/>
      </c>
      <c r="W11" s="56" t="str">
        <f t="shared" si="7"/>
        <v/>
      </c>
      <c r="X11" s="57"/>
      <c r="Y11" s="51" t="str">
        <f t="shared" si="8"/>
        <v/>
      </c>
      <c r="Z11" s="52" t="str">
        <f t="shared" si="0"/>
        <v/>
      </c>
      <c r="AA11" s="58"/>
      <c r="AB11" s="59"/>
      <c r="AC11" s="29">
        <v>0</v>
      </c>
      <c r="AF11" s="4" t="str">
        <f>IFERROR(IF(VLOOKUP(N11,'[1]Business Score'!$A:$BU,73,FALSE)&lt;0,"",VLOOKUP(N11,'[1]Business Score'!$A:$BU,73,FALSE)),"")</f>
        <v/>
      </c>
    </row>
    <row r="12" spans="1:32" x14ac:dyDescent="0.25">
      <c r="A12" s="28">
        <f>IFERROR(_xlfn.RANK.AVG(P12,P$5:P$92,'Market Summary'!$Q$1),"")</f>
        <v>10</v>
      </c>
      <c r="B12" s="28">
        <f>IFERROR(_xlfn.RANK.AVG(Q12,Q$5:Q$92,'Market Summary'!$Q$1),"")</f>
        <v>12</v>
      </c>
      <c r="C12" s="28">
        <f>IFERROR(_xlfn.RANK.AVG(R12,R$5:R$92,'Market Summary'!$Q$1),"")</f>
        <v>20</v>
      </c>
      <c r="D12" s="28">
        <f>IFERROR(_xlfn.RANK.AVG(S12,S$5:S$92,'Market Summary'!$Q$1),"")</f>
        <v>47</v>
      </c>
      <c r="E12" s="28">
        <f>IFERROR(_xlfn.RANK.AVG(T12,T$5:T$92,'Market Summary'!$Q$1),"")</f>
        <v>18</v>
      </c>
      <c r="F12" s="29">
        <f>IFERROR(_xlfn.RANK.AVG(U12,U$5:U$92,'Market Summary'!$Q$1),"")</f>
        <v>34</v>
      </c>
      <c r="G12" s="28">
        <f t="shared" si="1"/>
        <v>8</v>
      </c>
      <c r="H12" s="28">
        <f t="shared" si="2"/>
        <v>31</v>
      </c>
      <c r="I12" s="28">
        <f t="shared" si="3"/>
        <v>4</v>
      </c>
      <c r="J12" s="28">
        <f t="shared" si="4"/>
        <v>8</v>
      </c>
      <c r="K12" s="28">
        <f t="shared" si="5"/>
        <v>23</v>
      </c>
      <c r="L12" s="28">
        <f t="shared" si="6"/>
        <v>10</v>
      </c>
      <c r="M12" s="28"/>
      <c r="N12" s="33" t="s">
        <v>25</v>
      </c>
      <c r="O12" s="55" t="str">
        <f>IFERROR(VLOOKUP(N12,'[1]Valuation Sheet'!$B:$W,7,FALSE),"")</f>
        <v>6.60</v>
      </c>
      <c r="P12" s="51">
        <f>IFERROR(VLOOKUP(N12,'[1]Price List'!$B:$Y,MATCH("CLOSE",'[1]Price List'!$6:$6,0)-1,FALSE)/VLOOKUP(N12,'[1]Price List'!$B:$D,MATCH("PCLOSE",'[1]Price List'!$6:$6,0)-1,FALSE)-1,"")</f>
        <v>1.538461538461533E-2</v>
      </c>
      <c r="Q12" s="51">
        <f>IFERROR(VLOOKUP(N12,'[2]Price Movement'!$A:$J,6,FALSE),"")</f>
        <v>0</v>
      </c>
      <c r="R12" s="51">
        <f>IFERROR(VLOOKUP(N12,'[2]Price Movement'!$A:$J,5,FALSE),"")</f>
        <v>-2.2556390977443663E-2</v>
      </c>
      <c r="S12" s="51">
        <f>IFERROR(VLOOKUP(N12,'[2]Price Movement'!$A:$J,7,FALSE),"")</f>
        <v>-0.35643564356435642</v>
      </c>
      <c r="T12" s="51">
        <f>IFERROR(VLOOKUP(N12,'[2]Price Movement'!$A:$J,8,FALSE),"")</f>
        <v>0.24521072796934873</v>
      </c>
      <c r="U12" s="52">
        <f>IFERROR(VLOOKUP(N12,'[2]Price Movement'!$A:$J,9,FALSE),"")</f>
        <v>-0.34343434343434343</v>
      </c>
      <c r="V12" s="49">
        <f>IFERROR(IF(VLOOKUP(N12,'[1]Business Score'!$A:$P,16,FALSE)&lt;0,"",(VLOOKUP(N12,'[1]Business Score'!$A:$P,16,FALSE))),"")</f>
        <v>2.4328527636244064</v>
      </c>
      <c r="W12" s="56">
        <f t="shared" si="7"/>
        <v>-0.32825439048156568</v>
      </c>
      <c r="X12" s="57">
        <f>IFERROR(IF(VLOOKUP(N12,'[1]Valuation Sheet'!$B:$W,9,FALSE)&lt;0,"",VLOOKUP(N12,'[1]Valuation Sheet'!$B:$W,9,FALSE)),"")</f>
        <v>2.3510066340738822</v>
      </c>
      <c r="Y12" s="51">
        <f t="shared" si="8"/>
        <v>0.41104008222438571</v>
      </c>
      <c r="Z12" s="52">
        <f t="shared" si="0"/>
        <v>7.350303030303032E-2</v>
      </c>
      <c r="AA12" s="58">
        <f>IFERROR(VLOOKUP(N12,'[1]Valuation Sheet'!$B:$W,21,FALSE),"")</f>
        <v>2.7728941901325523</v>
      </c>
      <c r="AB12" s="59">
        <f>IFERROR(VLOOKUP(N12,'[1]Valuation Sheet'!$B:$W,17,FALSE),"")</f>
        <v>0.55457883802651065</v>
      </c>
      <c r="AC12" s="29">
        <v>0.48512000000000005</v>
      </c>
      <c r="AF12" s="4">
        <f>IFERROR(IF(VLOOKUP(N12,'[1]Business Score'!$A:$BU,73,FALSE)&lt;0,"",VLOOKUP(N12,'[1]Business Score'!$A:$BU,73,FALSE)),"")</f>
        <v>3.621687628696951</v>
      </c>
    </row>
    <row r="13" spans="1:32" x14ac:dyDescent="0.25">
      <c r="A13" s="28">
        <f>IFERROR(_xlfn.RANK.AVG(P13,P$5:P$92,'Market Summary'!$Q$1),"")</f>
        <v>58</v>
      </c>
      <c r="B13" s="28">
        <f>IFERROR(_xlfn.RANK.AVG(Q13,Q$5:Q$92,'Market Summary'!$Q$1),"")</f>
        <v>63</v>
      </c>
      <c r="C13" s="28">
        <f>IFERROR(_xlfn.RANK.AVG(R13,R$5:R$92,'Market Summary'!$Q$1),"")</f>
        <v>46</v>
      </c>
      <c r="D13" s="28">
        <f>IFERROR(_xlfn.RANK.AVG(S13,S$5:S$92,'Market Summary'!$Q$1),"")</f>
        <v>64</v>
      </c>
      <c r="E13" s="28">
        <f>IFERROR(_xlfn.RANK.AVG(T13,T$5:T$92,'Market Summary'!$Q$1),"")</f>
        <v>39</v>
      </c>
      <c r="F13" s="29">
        <f>IFERROR(_xlfn.RANK.AVG(U13,U$5:U$92,'Market Summary'!$Q$1),"")</f>
        <v>39</v>
      </c>
      <c r="G13" s="28">
        <f t="shared" si="1"/>
        <v>7</v>
      </c>
      <c r="H13" s="28">
        <f t="shared" si="2"/>
        <v>9</v>
      </c>
      <c r="I13" s="28">
        <f t="shared" si="3"/>
        <v>17</v>
      </c>
      <c r="J13" s="28">
        <f t="shared" si="4"/>
        <v>7</v>
      </c>
      <c r="K13" s="28">
        <f t="shared" si="5"/>
        <v>58</v>
      </c>
      <c r="L13" s="28">
        <f t="shared" si="6"/>
        <v>23</v>
      </c>
      <c r="M13" s="28"/>
      <c r="N13" s="33" t="s">
        <v>26</v>
      </c>
      <c r="O13" s="55" t="str">
        <f>IFERROR(VLOOKUP(N13,'[1]Valuation Sheet'!$B:$W,7,FALSE),"")</f>
        <v>10.00</v>
      </c>
      <c r="P13" s="51">
        <f>IFERROR(VLOOKUP(N13,'[1]Price List'!$B:$Y,MATCH("CLOSE",'[1]Price List'!$6:$6,0)-1,FALSE)/VLOOKUP(N13,'[1]Price List'!$B:$D,MATCH("PCLOSE",'[1]Price List'!$6:$6,0)-1,FALSE)-1,"")</f>
        <v>-2.9126213592233108E-2</v>
      </c>
      <c r="Q13" s="51">
        <f>IFERROR(VLOOKUP(N13,'[2]Price Movement'!$A:$J,6,FALSE),"")</f>
        <v>-0.37062937062937062</v>
      </c>
      <c r="R13" s="51">
        <f>IFERROR(VLOOKUP(N13,'[2]Price Movement'!$A:$J,5,FALSE),"")</f>
        <v>-9.9999999999999978E-2</v>
      </c>
      <c r="S13" s="51">
        <f>IFERROR(VLOOKUP(N13,'[2]Price Movement'!$A:$J,7,FALSE),"")</f>
        <v>-0.56521739130434789</v>
      </c>
      <c r="T13" s="51">
        <f>IFERROR(VLOOKUP(N13,'[2]Price Movement'!$A:$J,8,FALSE),"")</f>
        <v>-0.27007299270072993</v>
      </c>
      <c r="U13" s="52">
        <f>IFERROR(VLOOKUP(N13,'[2]Price Movement'!$A:$J,9,FALSE),"")</f>
        <v>-0.4642857142857143</v>
      </c>
      <c r="V13" s="49">
        <f>IFERROR(IF(VLOOKUP(N13,'[1]Business Score'!$A:$P,16,FALSE)&lt;0,"",(VLOOKUP(N13,'[1]Business Score'!$A:$P,16,FALSE))),"")</f>
        <v>2.1784522250119065</v>
      </c>
      <c r="W13" s="56">
        <f t="shared" si="7"/>
        <v>-0.64560562054396597</v>
      </c>
      <c r="X13" s="57">
        <f>IFERROR(IF(VLOOKUP(N13,'[1]Valuation Sheet'!$B:$W,9,FALSE)&lt;0,"",VLOOKUP(N13,'[1]Valuation Sheet'!$B:$W,9,FALSE)),"")</f>
        <v>4.9021854717630964</v>
      </c>
      <c r="Y13" s="51">
        <f t="shared" si="8"/>
        <v>0.45904151053601117</v>
      </c>
      <c r="Z13" s="52">
        <f t="shared" si="0"/>
        <v>0</v>
      </c>
      <c r="AA13" s="58">
        <f>IFERROR(VLOOKUP(N13,'[1]Valuation Sheet'!$B:$W,21,FALSE),"")</f>
        <v>1.3545125435577132</v>
      </c>
      <c r="AB13" s="59">
        <f>IFERROR(VLOOKUP(N13,'[1]Valuation Sheet'!$B:$W,17,FALSE),"")</f>
        <v>0.27090250871154264</v>
      </c>
      <c r="AC13" s="29">
        <v>0</v>
      </c>
      <c r="AF13" s="4">
        <f>IFERROR(IF(VLOOKUP(N13,'[1]Business Score'!$A:$BU,73,FALSE)&lt;0,"",VLOOKUP(N13,'[1]Business Score'!$A:$BU,73,FALSE)),"")</f>
        <v>6.1469717108822381</v>
      </c>
    </row>
    <row r="14" spans="1:32" x14ac:dyDescent="0.25">
      <c r="A14" s="28">
        <f>IFERROR(_xlfn.RANK.AVG(P14,P$5:P$92,'Market Summary'!$Q$1),"")</f>
        <v>56</v>
      </c>
      <c r="B14" s="28">
        <f>IFERROR(_xlfn.RANK.AVG(Q14,Q$5:Q$92,'Market Summary'!$Q$1),"")</f>
        <v>56</v>
      </c>
      <c r="C14" s="28">
        <f>IFERROR(_xlfn.RANK.AVG(R14,R$5:R$92,'Market Summary'!$Q$1),"")</f>
        <v>55</v>
      </c>
      <c r="D14" s="28">
        <f>IFERROR(_xlfn.RANK.AVG(S14,S$5:S$92,'Market Summary'!$Q$1),"")</f>
        <v>48</v>
      </c>
      <c r="E14" s="28">
        <f>IFERROR(_xlfn.RANK.AVG(T14,T$5:T$92,'Market Summary'!$Q$1),"")</f>
        <v>10</v>
      </c>
      <c r="F14" s="29">
        <f>IFERROR(_xlfn.RANK.AVG(U14,U$5:U$92,'Market Summary'!$Q$1),"")</f>
        <v>47</v>
      </c>
      <c r="G14" s="28">
        <f t="shared" si="1"/>
        <v>14</v>
      </c>
      <c r="H14" s="28">
        <f t="shared" si="2"/>
        <v>8</v>
      </c>
      <c r="I14" s="28">
        <f t="shared" si="3"/>
        <v>14</v>
      </c>
      <c r="J14" s="28">
        <f t="shared" si="4"/>
        <v>14</v>
      </c>
      <c r="K14" s="28">
        <f t="shared" si="5"/>
        <v>37</v>
      </c>
      <c r="L14" s="28">
        <f t="shared" si="6"/>
        <v>15</v>
      </c>
      <c r="M14" s="28"/>
      <c r="N14" s="33" t="s">
        <v>27</v>
      </c>
      <c r="O14" s="55" t="str">
        <f>IFERROR(VLOOKUP(N14,'[1]Valuation Sheet'!$B:$W,7,FALSE),"")</f>
        <v>6.30</v>
      </c>
      <c r="P14" s="51">
        <f>IFERROR(VLOOKUP(N14,'[1]Price List'!$B:$Y,MATCH("CLOSE",'[1]Price List'!$6:$6,0)-1,FALSE)/VLOOKUP(N14,'[1]Price List'!$B:$D,MATCH("PCLOSE",'[1]Price List'!$6:$6,0)-1,FALSE)-1,"")</f>
        <v>-2.3255813953488413E-2</v>
      </c>
      <c r="Q14" s="51">
        <f>IFERROR(VLOOKUP(N14,'[2]Price Movement'!$A:$J,6,FALSE),"")</f>
        <v>-0.29374999999999996</v>
      </c>
      <c r="R14" s="51">
        <f>IFERROR(VLOOKUP(N14,'[2]Price Movement'!$A:$J,5,FALSE),"")</f>
        <v>-0.14393939393939381</v>
      </c>
      <c r="S14" s="51">
        <f>IFERROR(VLOOKUP(N14,'[2]Price Movement'!$A:$J,7,FALSE),"")</f>
        <v>-0.35795454545454541</v>
      </c>
      <c r="T14" s="51">
        <f>IFERROR(VLOOKUP(N14,'[2]Price Movement'!$A:$J,8,FALSE),"")</f>
        <v>0.6568914956011731</v>
      </c>
      <c r="U14" s="52">
        <f>IFERROR(VLOOKUP(N14,'[2]Price Movement'!$A:$J,9,FALSE),"")</f>
        <v>-0.64012738853503182</v>
      </c>
      <c r="V14" s="49">
        <f>IFERROR(IF(VLOOKUP(N14,'[1]Business Score'!$A:$P,16,FALSE)&lt;0,"",(VLOOKUP(N14,'[1]Business Score'!$A:$P,16,FALSE))),"")</f>
        <v>3.3950689608998394</v>
      </c>
      <c r="W14" s="56">
        <f t="shared" si="7"/>
        <v>-0.64622320749976114</v>
      </c>
      <c r="X14" s="57">
        <f>IFERROR(IF(VLOOKUP(N14,'[1]Valuation Sheet'!$B:$W,9,FALSE)&lt;0,"",VLOOKUP(N14,'[1]Valuation Sheet'!$B:$W,9,FALSE)),"")</f>
        <v>3.6868546204614367</v>
      </c>
      <c r="Y14" s="51">
        <f t="shared" si="8"/>
        <v>0.29454482707619495</v>
      </c>
      <c r="Z14" s="52">
        <f t="shared" si="0"/>
        <v>3.9438095238095244E-2</v>
      </c>
      <c r="AA14" s="58">
        <f>IFERROR(VLOOKUP(N14,'[1]Valuation Sheet'!$B:$W,21,FALSE),"")</f>
        <v>1.9281441343634111</v>
      </c>
      <c r="AB14" s="59">
        <f>IFERROR(VLOOKUP(N14,'[1]Valuation Sheet'!$B:$W,17,FALSE),"")</f>
        <v>0.38562882687268218</v>
      </c>
      <c r="AC14" s="29">
        <v>0.24846000000000001</v>
      </c>
      <c r="AF14" s="4">
        <f>IFERROR(IF(VLOOKUP(N14,'[1]Business Score'!$A:$BU,73,FALSE)&lt;0,"",VLOOKUP(N14,'[1]Business Score'!$A:$BU,73,FALSE)),"")</f>
        <v>9.5966412519768305</v>
      </c>
    </row>
    <row r="15" spans="1:32" x14ac:dyDescent="0.25">
      <c r="A15" s="28">
        <f>IFERROR(_xlfn.RANK.AVG(P15,P$5:P$92,'Market Summary'!$Q$1),"")</f>
        <v>30</v>
      </c>
      <c r="B15" s="28">
        <f>IFERROR(_xlfn.RANK.AVG(Q15,Q$5:Q$92,'Market Summary'!$Q$1),"")</f>
        <v>26.5</v>
      </c>
      <c r="C15" s="28">
        <f>IFERROR(_xlfn.RANK.AVG(R15,R$5:R$92,'Market Summary'!$Q$1),"")</f>
        <v>15.5</v>
      </c>
      <c r="D15" s="28">
        <f>IFERROR(_xlfn.RANK.AVG(S15,S$5:S$92,'Market Summary'!$Q$1),"")</f>
        <v>27</v>
      </c>
      <c r="E15" s="28">
        <f>IFERROR(_xlfn.RANK.AVG(T15,T$5:T$92,'Market Summary'!$Q$1),"")</f>
        <v>20</v>
      </c>
      <c r="F15" s="29">
        <f>IFERROR(_xlfn.RANK.AVG(U15,U$5:U$92,'Market Summary'!$Q$1),"")</f>
        <v>45</v>
      </c>
      <c r="G15" s="28">
        <f t="shared" si="1"/>
        <v>6</v>
      </c>
      <c r="H15" s="28">
        <f t="shared" si="2"/>
        <v>17</v>
      </c>
      <c r="I15" s="28">
        <f t="shared" si="3"/>
        <v>3</v>
      </c>
      <c r="J15" s="28">
        <f t="shared" si="4"/>
        <v>6</v>
      </c>
      <c r="K15" s="28">
        <f t="shared" si="5"/>
        <v>27</v>
      </c>
      <c r="L15" s="28">
        <f t="shared" si="6"/>
        <v>2</v>
      </c>
      <c r="M15" s="28"/>
      <c r="N15" s="33" t="s">
        <v>28</v>
      </c>
      <c r="O15" s="55" t="str">
        <f>IFERROR(VLOOKUP(N15,'[1]Valuation Sheet'!$B:$W,7,FALSE),"")</f>
        <v>1.60</v>
      </c>
      <c r="P15" s="51">
        <f>IFERROR(VLOOKUP(N15,'[1]Price List'!$B:$Y,MATCH("CLOSE",'[1]Price List'!$6:$6,0)-1,FALSE)/VLOOKUP(N15,'[1]Price List'!$B:$D,MATCH("PCLOSE",'[1]Price List'!$6:$6,0)-1,FALSE)-1,"")</f>
        <v>0</v>
      </c>
      <c r="Q15" s="51">
        <f>IFERROR(VLOOKUP(N15,'[2]Price Movement'!$A:$J,6,FALSE),"")</f>
        <v>-0.11111111111111105</v>
      </c>
      <c r="R15" s="51">
        <f>IFERROR(VLOOKUP(N15,'[2]Price Movement'!$A:$J,5,FALSE),"")</f>
        <v>0</v>
      </c>
      <c r="S15" s="51">
        <f>IFERROR(VLOOKUP(N15,'[2]Price Movement'!$A:$J,7,FALSE),"")</f>
        <v>-0.19999999999999996</v>
      </c>
      <c r="T15" s="51">
        <f>IFERROR(VLOOKUP(N15,'[2]Price Movement'!$A:$J,8,FALSE),"")</f>
        <v>0.24031007751937983</v>
      </c>
      <c r="U15" s="52">
        <f>IFERROR(VLOOKUP(N15,'[2]Price Movement'!$A:$J,9,FALSE),"")</f>
        <v>-0.61904761904761907</v>
      </c>
      <c r="V15" s="49">
        <f>IFERROR(IF(VLOOKUP(N15,'[1]Business Score'!$A:$P,16,FALSE)&lt;0,"",(VLOOKUP(N15,'[1]Business Score'!$A:$P,16,FALSE))),"")</f>
        <v>2.1160164814172573</v>
      </c>
      <c r="W15" s="56">
        <f t="shared" si="7"/>
        <v>-0.48840502240293926</v>
      </c>
      <c r="X15" s="57">
        <f>IFERROR(IF(VLOOKUP(N15,'[1]Valuation Sheet'!$B:$W,9,FALSE)&lt;0,"",VLOOKUP(N15,'[1]Valuation Sheet'!$B:$W,9,FALSE)),"")</f>
        <v>2.1529510472428135</v>
      </c>
      <c r="Y15" s="51">
        <f t="shared" si="8"/>
        <v>0.47258611111111187</v>
      </c>
      <c r="Z15" s="52">
        <f t="shared" si="0"/>
        <v>6.2521874999999991E-2</v>
      </c>
      <c r="AA15" s="58">
        <f>IFERROR(VLOOKUP(N15,'[1]Valuation Sheet'!$B:$W,21,FALSE),"")</f>
        <v>5.2970966904493952</v>
      </c>
      <c r="AB15" s="59">
        <f>IFERROR(VLOOKUP(N15,'[1]Valuation Sheet'!$B:$W,17,FALSE),"")</f>
        <v>1.0594193380898789</v>
      </c>
      <c r="AC15" s="29">
        <v>0.10003499999999999</v>
      </c>
      <c r="AF15" s="4">
        <f>IFERROR(IF(VLOOKUP(N15,'[1]Business Score'!$A:$BU,73,FALSE)&lt;0,"",VLOOKUP(N15,'[1]Business Score'!$A:$BU,73,FALSE)),"")</f>
        <v>4.1361166041075972</v>
      </c>
    </row>
    <row r="16" spans="1:32" x14ac:dyDescent="0.25">
      <c r="A16" s="28">
        <f>IFERROR(_xlfn.RANK.AVG(P16,P$5:P$92,'Market Summary'!$Q$1),"")</f>
        <v>49</v>
      </c>
      <c r="B16" s="28">
        <f>IFERROR(_xlfn.RANK.AVG(Q16,Q$5:Q$92,'Market Summary'!$Q$1),"")</f>
        <v>46</v>
      </c>
      <c r="C16" s="28">
        <f>IFERROR(_xlfn.RANK.AVG(R16,R$5:R$92,'Market Summary'!$Q$1),"")</f>
        <v>54</v>
      </c>
      <c r="D16" s="28">
        <f>IFERROR(_xlfn.RANK.AVG(S16,S$5:S$92,'Market Summary'!$Q$1),"")</f>
        <v>29</v>
      </c>
      <c r="E16" s="28">
        <f>IFERROR(_xlfn.RANK.AVG(T16,T$5:T$92,'Market Summary'!$Q$1),"")</f>
        <v>14</v>
      </c>
      <c r="F16" s="29">
        <f>IFERROR(_xlfn.RANK.AVG(U16,U$5:U$92,'Market Summary'!$Q$1),"")</f>
        <v>24</v>
      </c>
      <c r="G16" s="28">
        <f t="shared" si="1"/>
        <v>5</v>
      </c>
      <c r="H16" s="28">
        <f t="shared" si="2"/>
        <v>27</v>
      </c>
      <c r="I16" s="28">
        <f t="shared" si="3"/>
        <v>5</v>
      </c>
      <c r="J16" s="28">
        <f t="shared" si="4"/>
        <v>5</v>
      </c>
      <c r="K16" s="28">
        <f t="shared" si="5"/>
        <v>26</v>
      </c>
      <c r="L16" s="28">
        <f t="shared" si="6"/>
        <v>8</v>
      </c>
      <c r="M16" s="28"/>
      <c r="N16" s="33" t="s">
        <v>29</v>
      </c>
      <c r="O16" s="55" t="str">
        <f>IFERROR(VLOOKUP(N16,'[1]Valuation Sheet'!$B:$W,7,FALSE),"")</f>
        <v>1.64</v>
      </c>
      <c r="P16" s="51">
        <f>IFERROR(VLOOKUP(N16,'[1]Price List'!$B:$Y,MATCH("CLOSE",'[1]Price List'!$6:$6,0)-1,FALSE)/VLOOKUP(N16,'[1]Price List'!$B:$D,MATCH("PCLOSE",'[1]Price List'!$6:$6,0)-1,FALSE)-1,"")</f>
        <v>-1.2048192771084376E-2</v>
      </c>
      <c r="Q16" s="51">
        <f>IFERROR(VLOOKUP(N16,'[2]Price Movement'!$A:$J,6,FALSE),"")</f>
        <v>-0.24137931034482751</v>
      </c>
      <c r="R16" s="51">
        <f>IFERROR(VLOOKUP(N16,'[2]Price Movement'!$A:$J,5,FALSE),"")</f>
        <v>-0.13966480446927376</v>
      </c>
      <c r="S16" s="51">
        <f>IFERROR(VLOOKUP(N16,'[2]Price Movement'!$A:$J,7,FALSE),"")</f>
        <v>-0.22222222222222221</v>
      </c>
      <c r="T16" s="51">
        <f>IFERROR(VLOOKUP(N16,'[2]Price Movement'!$A:$J,8,FALSE),"")</f>
        <v>0.39999999999999991</v>
      </c>
      <c r="U16" s="52">
        <f>IFERROR(VLOOKUP(N16,'[2]Price Movement'!$A:$J,9,FALSE),"")</f>
        <v>-0.2142857142857143</v>
      </c>
      <c r="V16" s="49">
        <f>IFERROR(IF(VLOOKUP(N16,'[1]Business Score'!$A:$P,16,FALSE)&lt;0,"",(VLOOKUP(N16,'[1]Business Score'!$A:$P,16,FALSE))),"")</f>
        <v>1.9459914507546019</v>
      </c>
      <c r="W16" s="56">
        <f t="shared" si="7"/>
        <v>-0.38133053028560226</v>
      </c>
      <c r="X16" s="57">
        <f>IFERROR(IF(VLOOKUP(N16,'[1]Valuation Sheet'!$B:$W,9,FALSE)&lt;0,"",VLOOKUP(N16,'[1]Valuation Sheet'!$B:$W,9,FALSE)),"")</f>
        <v>2.3919244222242617</v>
      </c>
      <c r="Y16" s="51">
        <f t="shared" si="8"/>
        <v>0.51387687217856359</v>
      </c>
      <c r="Z16" s="52">
        <f t="shared" si="0"/>
        <v>6.7362804878048785E-2</v>
      </c>
      <c r="AA16" s="58">
        <f>IFERROR(VLOOKUP(N16,'[1]Valuation Sheet'!$B:$W,21,FALSE),"")</f>
        <v>3.8320325246628242</v>
      </c>
      <c r="AB16" s="59">
        <f>IFERROR(VLOOKUP(N16,'[1]Valuation Sheet'!$B:$W,17,FALSE),"")</f>
        <v>0.76640650493256501</v>
      </c>
      <c r="AC16" s="29">
        <v>0.11047499999999999</v>
      </c>
      <c r="AF16" s="4">
        <f>IFERROR(IF(VLOOKUP(N16,'[1]Business Score'!$A:$BU,73,FALSE)&lt;0,"",VLOOKUP(N16,'[1]Business Score'!$A:$BU,73,FALSE)),"")</f>
        <v>3.145446067757228</v>
      </c>
    </row>
    <row r="17" spans="1:32" x14ac:dyDescent="0.25">
      <c r="A17" s="28">
        <f>IFERROR(_xlfn.RANK.AVG(P17,P$5:P$92,'Market Summary'!$Q$1),"")</f>
        <v>30</v>
      </c>
      <c r="B17" s="28">
        <f>IFERROR(_xlfn.RANK.AVG(Q17,Q$5:Q$92,'Market Summary'!$Q$1),"")</f>
        <v>34</v>
      </c>
      <c r="C17" s="28">
        <f>IFERROR(_xlfn.RANK.AVG(R17,R$5:R$92,'Market Summary'!$Q$1),"")</f>
        <v>28</v>
      </c>
      <c r="D17" s="28">
        <f>IFERROR(_xlfn.RANK.AVG(S17,S$5:S$92,'Market Summary'!$Q$1),"")</f>
        <v>31</v>
      </c>
      <c r="E17" s="28">
        <f>IFERROR(_xlfn.RANK.AVG(T17,T$5:T$92,'Market Summary'!$Q$1),"")</f>
        <v>15</v>
      </c>
      <c r="F17" s="29">
        <f>IFERROR(_xlfn.RANK.AVG(U17,U$5:U$92,'Market Summary'!$Q$1),"")</f>
        <v>16</v>
      </c>
      <c r="G17" s="28">
        <f t="shared" si="1"/>
        <v>19</v>
      </c>
      <c r="H17" s="28">
        <f t="shared" si="2"/>
        <v>46</v>
      </c>
      <c r="I17" s="28">
        <f t="shared" si="3"/>
        <v>26</v>
      </c>
      <c r="J17" s="28">
        <f t="shared" si="4"/>
        <v>19</v>
      </c>
      <c r="K17" s="28">
        <f t="shared" si="5"/>
        <v>12</v>
      </c>
      <c r="L17" s="28">
        <f t="shared" si="6"/>
        <v>43</v>
      </c>
      <c r="M17" s="28"/>
      <c r="N17" s="33" t="s">
        <v>30</v>
      </c>
      <c r="O17" s="55" t="str">
        <f>IFERROR(VLOOKUP(N17,'[1]Valuation Sheet'!$B:$W,7,FALSE),"")</f>
        <v>30.00</v>
      </c>
      <c r="P17" s="51">
        <f>IFERROR(VLOOKUP(N17,'[1]Price List'!$B:$Y,MATCH("CLOSE",'[1]Price List'!$6:$6,0)-1,FALSE)/VLOOKUP(N17,'[1]Price List'!$B:$D,MATCH("PCLOSE",'[1]Price List'!$6:$6,0)-1,FALSE)-1,"")</f>
        <v>0</v>
      </c>
      <c r="Q17" s="51">
        <f>IFERROR(VLOOKUP(N17,'[2]Price Movement'!$A:$J,6,FALSE),"")</f>
        <v>-0.15797101449275364</v>
      </c>
      <c r="R17" s="51">
        <f>IFERROR(VLOOKUP(N17,'[2]Price Movement'!$A:$J,5,FALSE),"")</f>
        <v>-5.0653594771241872E-2</v>
      </c>
      <c r="S17" s="51">
        <f>IFERROR(VLOOKUP(N17,'[2]Price Movement'!$A:$J,7,FALSE),"")</f>
        <v>-0.23552631578947369</v>
      </c>
      <c r="T17" s="51">
        <f>IFERROR(VLOOKUP(N17,'[2]Price Movement'!$A:$J,8,FALSE),"")</f>
        <v>0.3833333333333333</v>
      </c>
      <c r="U17" s="52">
        <f>IFERROR(VLOOKUP(N17,'[2]Price Movement'!$A:$J,9,FALSE),"")</f>
        <v>-3.5844673083305634E-2</v>
      </c>
      <c r="V17" s="49">
        <f>IFERROR(IF(VLOOKUP(N17,'[1]Business Score'!$A:$P,16,FALSE)&lt;0,"",(VLOOKUP(N17,'[1]Business Score'!$A:$P,16,FALSE))),"")</f>
        <v>4.6303259310676328</v>
      </c>
      <c r="W17" s="56">
        <f t="shared" si="7"/>
        <v>2.7877818417237243E-2</v>
      </c>
      <c r="X17" s="57">
        <f>IFERROR(IF(VLOOKUP(N17,'[1]Valuation Sheet'!$B:$W,9,FALSE)&lt;0,"",VLOOKUP(N17,'[1]Valuation Sheet'!$B:$W,9,FALSE)),"")</f>
        <v>5.6147271719018912</v>
      </c>
      <c r="Y17" s="51">
        <f t="shared" si="8"/>
        <v>0.2159675182454005</v>
      </c>
      <c r="Z17" s="52">
        <f t="shared" si="0"/>
        <v>9.1249999999999998E-2</v>
      </c>
      <c r="AA17" s="58">
        <f>IFERROR(VLOOKUP(N17,'[1]Valuation Sheet'!$B:$W,21,FALSE),"")</f>
        <v>0.28654998618112404</v>
      </c>
      <c r="AB17" s="59">
        <f>IFERROR(VLOOKUP(N17,'[1]Valuation Sheet'!$B:$W,17,FALSE),"")</f>
        <v>5.7309997236224763E-2</v>
      </c>
      <c r="AC17" s="29">
        <v>2.7374999999999998</v>
      </c>
      <c r="AF17" s="4">
        <f>IFERROR(IF(VLOOKUP(N17,'[1]Business Score'!$A:$BU,73,FALSE)&lt;0,"",VLOOKUP(N17,'[1]Business Score'!$A:$BU,73,FALSE)),"")</f>
        <v>4.5047435094937383</v>
      </c>
    </row>
    <row r="18" spans="1:32" x14ac:dyDescent="0.25">
      <c r="A18" s="28">
        <f>IFERROR(_xlfn.RANK.AVG(P18,P$5:P$92,'Market Summary'!$Q$1),"")</f>
        <v>30</v>
      </c>
      <c r="B18" s="28">
        <f>IFERROR(_xlfn.RANK.AVG(Q18,Q$5:Q$92,'Market Summary'!$Q$1),"")</f>
        <v>42</v>
      </c>
      <c r="C18" s="28">
        <f>IFERROR(_xlfn.RANK.AVG(R18,R$5:R$92,'Market Summary'!$Q$1),"")</f>
        <v>29</v>
      </c>
      <c r="D18" s="28">
        <f>IFERROR(_xlfn.RANK.AVG(S18,S$5:S$92,'Market Summary'!$Q$1),"")</f>
        <v>28</v>
      </c>
      <c r="E18" s="28">
        <f>IFERROR(_xlfn.RANK.AVG(T18,T$5:T$92,'Market Summary'!$Q$1),"")</f>
        <v>1</v>
      </c>
      <c r="F18" s="29">
        <f>IFERROR(_xlfn.RANK.AVG(U18,U$5:U$92,'Market Summary'!$Q$1),"")</f>
        <v>7</v>
      </c>
      <c r="G18" s="28">
        <f t="shared" si="1"/>
        <v>22</v>
      </c>
      <c r="H18" s="28">
        <f t="shared" si="2"/>
        <v>30</v>
      </c>
      <c r="I18" s="28">
        <f t="shared" si="3"/>
        <v>41</v>
      </c>
      <c r="J18" s="28">
        <f t="shared" si="4"/>
        <v>22</v>
      </c>
      <c r="K18" s="28">
        <f t="shared" si="5"/>
        <v>40</v>
      </c>
      <c r="L18" s="28">
        <f t="shared" si="6"/>
        <v>51</v>
      </c>
      <c r="M18" s="28"/>
      <c r="N18" s="33" t="s">
        <v>31</v>
      </c>
      <c r="O18" s="55" t="str">
        <f>IFERROR(VLOOKUP(N18,'[1]Valuation Sheet'!$B:$W,7,FALSE),"")</f>
        <v>40.25</v>
      </c>
      <c r="P18" s="51">
        <f>IFERROR(VLOOKUP(N18,'[1]Price List'!$B:$Y,MATCH("CLOSE",'[1]Price List'!$6:$6,0)-1,FALSE)/VLOOKUP(N18,'[1]Price List'!$B:$D,MATCH("PCLOSE",'[1]Price List'!$6:$6,0)-1,FALSE)-1,"")</f>
        <v>0</v>
      </c>
      <c r="Q18" s="51">
        <f>IFERROR(VLOOKUP(N18,'[2]Price Movement'!$A:$J,6,FALSE),"")</f>
        <v>-0.20750782064650686</v>
      </c>
      <c r="R18" s="51">
        <f>IFERROR(VLOOKUP(N18,'[2]Price Movement'!$A:$J,5,FALSE),"")</f>
        <v>-5.5900621118012417E-2</v>
      </c>
      <c r="S18" s="51">
        <f>IFERROR(VLOOKUP(N18,'[2]Price Movement'!$A:$J,7,FALSE),"")</f>
        <v>-0.20168067226890762</v>
      </c>
      <c r="T18" s="51">
        <f>IFERROR(VLOOKUP(N18,'[2]Price Movement'!$A:$J,8,FALSE),"")</f>
        <v>1.816901408450704</v>
      </c>
      <c r="U18" s="52">
        <f>IFERROR(VLOOKUP(N18,'[2]Price Movement'!$A:$J,9,FALSE),"")</f>
        <v>0.40066347217102849</v>
      </c>
      <c r="V18" s="49">
        <f>IFERROR(IF(VLOOKUP(N18,'[1]Business Score'!$A:$P,16,FALSE)&lt;0,"",(VLOOKUP(N18,'[1]Business Score'!$A:$P,16,FALSE))),"")</f>
        <v>5.2272971520687799</v>
      </c>
      <c r="W18" s="56">
        <f t="shared" si="7"/>
        <v>-0.32852575020344366</v>
      </c>
      <c r="X18" s="57">
        <f>IFERROR(IF(VLOOKUP(N18,'[1]Valuation Sheet'!$B:$W,9,FALSE)&lt;0,"",VLOOKUP(N18,'[1]Valuation Sheet'!$B:$W,9,FALSE)),"")</f>
        <v>8.2008387314545974</v>
      </c>
      <c r="Y18" s="51">
        <f t="shared" si="8"/>
        <v>0.19130345394736845</v>
      </c>
      <c r="Z18" s="52">
        <f t="shared" si="0"/>
        <v>3.7715527950310565E-2</v>
      </c>
      <c r="AA18" s="58">
        <f>IFERROR(VLOOKUP(N18,'[1]Valuation Sheet'!$B:$W,21,FALSE),"")</f>
        <v>-9.9561165559754916E-2</v>
      </c>
      <c r="AB18" s="59">
        <f>IFERROR(VLOOKUP(N18,'[1]Valuation Sheet'!$B:$W,17,FALSE),"")</f>
        <v>-1.9912233111951005E-2</v>
      </c>
      <c r="AC18" s="29">
        <v>1.5180500000000001</v>
      </c>
      <c r="AF18" s="4">
        <f>IFERROR(IF(VLOOKUP(N18,'[1]Business Score'!$A:$BU,73,FALSE)&lt;0,"",VLOOKUP(N18,'[1]Business Score'!$A:$BU,73,FALSE)),"")</f>
        <v>7.7848065709929299</v>
      </c>
    </row>
    <row r="19" spans="1:32" x14ac:dyDescent="0.25">
      <c r="A19" s="28">
        <f>IFERROR(_xlfn.RANK.AVG(P19,P$5:P$92,'Market Summary'!$Q$1),"")</f>
        <v>30</v>
      </c>
      <c r="B19" s="28">
        <f>IFERROR(_xlfn.RANK.AVG(Q19,Q$5:Q$92,'Market Summary'!$Q$1),"")</f>
        <v>3</v>
      </c>
      <c r="C19" s="28">
        <f>IFERROR(_xlfn.RANK.AVG(R19,R$5:R$92,'Market Summary'!$Q$1),"")</f>
        <v>11</v>
      </c>
      <c r="D19" s="28">
        <f>IFERROR(_xlfn.RANK.AVG(S19,S$5:S$92,'Market Summary'!$Q$1),"")</f>
        <v>3</v>
      </c>
      <c r="E19" s="28">
        <f>IFERROR(_xlfn.RANK.AVG(T19,T$5:T$92,'Market Summary'!$Q$1),"")</f>
        <v>5</v>
      </c>
      <c r="F19" s="29">
        <f>IFERROR(_xlfn.RANK.AVG(U19,U$5:U$92,'Market Summary'!$Q$1),"")</f>
        <v>15</v>
      </c>
      <c r="G19" s="28">
        <f t="shared" si="1"/>
        <v>41</v>
      </c>
      <c r="H19" s="28">
        <f t="shared" si="2"/>
        <v>53</v>
      </c>
      <c r="I19" s="28">
        <f t="shared" si="3"/>
        <v>30</v>
      </c>
      <c r="J19" s="28">
        <f t="shared" si="4"/>
        <v>41</v>
      </c>
      <c r="K19" s="28">
        <f t="shared" si="5"/>
        <v>49</v>
      </c>
      <c r="L19" s="28">
        <f t="shared" si="6"/>
        <v>30</v>
      </c>
      <c r="M19" s="28"/>
      <c r="N19" s="33" t="s">
        <v>32</v>
      </c>
      <c r="O19" s="55" t="str">
        <f>IFERROR(VLOOKUP(N19,'[1]Valuation Sheet'!$B:$W,7,FALSE),"")</f>
        <v>2.30</v>
      </c>
      <c r="P19" s="51">
        <f>IFERROR(VLOOKUP(N19,'[1]Price List'!$B:$Y,MATCH("CLOSE",'[1]Price List'!$6:$6,0)-1,FALSE)/VLOOKUP(N19,'[1]Price List'!$B:$D,MATCH("PCLOSE",'[1]Price List'!$6:$6,0)-1,FALSE)-1,"")</f>
        <v>0</v>
      </c>
      <c r="Q19" s="51">
        <f>IFERROR(VLOOKUP(N19,'[2]Price Movement'!$A:$J,6,FALSE),"")</f>
        <v>0.23157894736842111</v>
      </c>
      <c r="R19" s="51">
        <f>IFERROR(VLOOKUP(N19,'[2]Price Movement'!$A:$J,5,FALSE),"")</f>
        <v>4.2918454935620964E-3</v>
      </c>
      <c r="S19" s="51">
        <f>IFERROR(VLOOKUP(N19,'[2]Price Movement'!$A:$J,7,FALSE),"")</f>
        <v>0.72058823529411753</v>
      </c>
      <c r="T19" s="51">
        <f>IFERROR(VLOOKUP(N19,'[2]Price Movement'!$A:$J,8,FALSE),"")</f>
        <v>0.81395348837209291</v>
      </c>
      <c r="U19" s="52">
        <f>IFERROR(VLOOKUP(N19,'[2]Price Movement'!$A:$J,9,FALSE),"")</f>
        <v>-8.4745762711864181E-3</v>
      </c>
      <c r="V19" s="49">
        <f>IFERROR(IF(VLOOKUP(N19,'[1]Business Score'!$A:$P,16,FALSE)&lt;0,"",(VLOOKUP(N19,'[1]Business Score'!$A:$P,16,FALSE))),"")</f>
        <v>7.3083749186374485</v>
      </c>
      <c r="W19" s="56">
        <f t="shared" si="7"/>
        <v>0.26682542130758402</v>
      </c>
      <c r="X19" s="57">
        <f>IFERROR(IF(VLOOKUP(N19,'[1]Valuation Sheet'!$B:$W,9,FALSE)&lt;0,"",VLOOKUP(N19,'[1]Valuation Sheet'!$B:$W,9,FALSE)),"")</f>
        <v>5.9214365880227131</v>
      </c>
      <c r="Y19" s="51">
        <f t="shared" si="8"/>
        <v>0.13682932404710799</v>
      </c>
      <c r="Z19" s="52">
        <f t="shared" si="0"/>
        <v>8.6608695652173918E-3</v>
      </c>
      <c r="AA19" s="58">
        <f>IFERROR(VLOOKUP(N19,'[1]Valuation Sheet'!$B:$W,21,FALSE),"")</f>
        <v>0.83395430248676061</v>
      </c>
      <c r="AB19" s="59">
        <f>IFERROR(VLOOKUP(N19,'[1]Valuation Sheet'!$B:$W,17,FALSE),"")</f>
        <v>0.16679086049735226</v>
      </c>
      <c r="AC19" s="29">
        <v>1.992E-2</v>
      </c>
      <c r="AF19" s="4">
        <f>IFERROR(IF(VLOOKUP(N19,'[1]Business Score'!$A:$BU,73,FALSE)&lt;0,"",VLOOKUP(N19,'[1]Business Score'!$A:$BU,73,FALSE)),"")</f>
        <v>5.7690466229308344</v>
      </c>
    </row>
    <row r="20" spans="1:32" x14ac:dyDescent="0.25">
      <c r="A20" s="28">
        <f>IFERROR(_xlfn.RANK.AVG(P20,P$5:P$92,'Market Summary'!$Q$1),"")</f>
        <v>57</v>
      </c>
      <c r="B20" s="28">
        <f>IFERROR(_xlfn.RANK.AVG(Q20,Q$5:Q$92,'Market Summary'!$Q$1),"")</f>
        <v>44</v>
      </c>
      <c r="C20" s="28">
        <f>IFERROR(_xlfn.RANK.AVG(R20,R$5:R$92,'Market Summary'!$Q$1),"")</f>
        <v>27</v>
      </c>
      <c r="D20" s="28">
        <f>IFERROR(_xlfn.RANK.AVG(S20,S$5:S$92,'Market Summary'!$Q$1),"")</f>
        <v>50</v>
      </c>
      <c r="E20" s="28">
        <f>IFERROR(_xlfn.RANK.AVG(T20,T$5:T$92,'Market Summary'!$Q$1),"")</f>
        <v>16</v>
      </c>
      <c r="F20" s="29">
        <f>IFERROR(_xlfn.RANK.AVG(U20,U$5:U$92,'Market Summary'!$Q$1),"")</f>
        <v>27</v>
      </c>
      <c r="G20" s="28">
        <f t="shared" si="1"/>
        <v>10</v>
      </c>
      <c r="H20" s="28">
        <f t="shared" si="2"/>
        <v>34</v>
      </c>
      <c r="I20" s="28">
        <f t="shared" si="3"/>
        <v>6</v>
      </c>
      <c r="J20" s="28">
        <f t="shared" si="4"/>
        <v>10</v>
      </c>
      <c r="K20" s="28">
        <f t="shared" si="5"/>
        <v>3</v>
      </c>
      <c r="L20" s="28">
        <f t="shared" si="6"/>
        <v>12</v>
      </c>
      <c r="M20" s="28"/>
      <c r="N20" s="33" t="s">
        <v>33</v>
      </c>
      <c r="O20" s="55" t="str">
        <f>IFERROR(VLOOKUP(N20,'[1]Valuation Sheet'!$B:$W,7,FALSE),"")</f>
        <v>6.10</v>
      </c>
      <c r="P20" s="51">
        <f>IFERROR(VLOOKUP(N20,'[1]Price List'!$B:$Y,MATCH("CLOSE",'[1]Price List'!$6:$6,0)-1,FALSE)/VLOOKUP(N20,'[1]Price List'!$B:$D,MATCH("PCLOSE",'[1]Price List'!$6:$6,0)-1,FALSE)-1,"")</f>
        <v>-2.4000000000000021E-2</v>
      </c>
      <c r="Q20" s="51">
        <f>IFERROR(VLOOKUP(N20,'[2]Price Movement'!$A:$J,6,FALSE),"")</f>
        <v>-0.23717948717948711</v>
      </c>
      <c r="R20" s="51">
        <f>IFERROR(VLOOKUP(N20,'[2]Price Movement'!$A:$J,5,FALSE),"")</f>
        <v>-4.7999999999999932E-2</v>
      </c>
      <c r="S20" s="27">
        <f>IFERROR(VLOOKUP(N20,'[2]Price Movement'!$A:$J,7,FALSE),"")</f>
        <v>-0.38659793814432986</v>
      </c>
      <c r="T20" s="51">
        <f>IFERROR(VLOOKUP(N20,'[2]Price Movement'!$A:$J,8,FALSE),"")</f>
        <v>0.35227272727272729</v>
      </c>
      <c r="U20" s="52">
        <f>IFERROR(VLOOKUP(N20,'[2]Price Movement'!$A:$J,9,FALSE),"")</f>
        <v>-0.25624999999999998</v>
      </c>
      <c r="V20" s="49">
        <f>IFERROR(IF(VLOOKUP(N20,'[1]Business Score'!$A:$P,16,FALSE)&lt;0,"",(VLOOKUP(N20,'[1]Business Score'!$A:$P,16,FALSE))),"")</f>
        <v>2.5887007518414396</v>
      </c>
      <c r="W20" s="56">
        <f t="shared" si="7"/>
        <v>-0.23756640502740289</v>
      </c>
      <c r="X20" s="57">
        <f>IFERROR(IF(VLOOKUP(N20,'[1]Valuation Sheet'!$B:$W,9,FALSE)&lt;0,"",VLOOKUP(N20,'[1]Valuation Sheet'!$B:$W,9,FALSE)),"")</f>
        <v>2.4242968181943372</v>
      </c>
      <c r="Y20" s="51">
        <f t="shared" si="8"/>
        <v>0.38629416678952277</v>
      </c>
      <c r="Z20" s="52">
        <f t="shared" si="0"/>
        <v>0.13937704918032787</v>
      </c>
      <c r="AA20" s="58">
        <f>IFERROR(VLOOKUP(N20,'[1]Valuation Sheet'!$B:$W,21,FALSE),"")</f>
        <v>2.6766199589442063</v>
      </c>
      <c r="AB20" s="59">
        <f>IFERROR(VLOOKUP(N20,'[1]Valuation Sheet'!$B:$W,17,FALSE),"")</f>
        <v>0.53532399178884127</v>
      </c>
      <c r="AC20" s="29">
        <v>0.85019999999999996</v>
      </c>
      <c r="AF20" s="4">
        <f>IFERROR(IF(VLOOKUP(N20,'[1]Business Score'!$A:$BU,73,FALSE)&lt;0,"",VLOOKUP(N20,'[1]Business Score'!$A:$BU,73,FALSE)),"")</f>
        <v>3.3953130723922009</v>
      </c>
    </row>
    <row r="21" spans="1:32" x14ac:dyDescent="0.25">
      <c r="A21" s="28">
        <f>IFERROR(_xlfn.RANK.AVG(P21,P$5:P$92,'Market Summary'!$Q$1),"")</f>
        <v>30</v>
      </c>
      <c r="B21" s="28">
        <f>IFERROR(_xlfn.RANK.AVG(Q21,Q$5:Q$92,'Market Summary'!$Q$1),"")</f>
        <v>4</v>
      </c>
      <c r="C21" s="28">
        <f>IFERROR(_xlfn.RANK.AVG(R21,R$5:R$92,'Market Summary'!$Q$1),"")</f>
        <v>30</v>
      </c>
      <c r="D21" s="28">
        <f>IFERROR(_xlfn.RANK.AVG(S21,S$5:S$92,'Market Summary'!$Q$1),"")</f>
        <v>5</v>
      </c>
      <c r="E21" s="28">
        <f>IFERROR(_xlfn.RANK.AVG(T21,T$5:T$92,'Market Summary'!$Q$1),"")</f>
        <v>13</v>
      </c>
      <c r="F21" s="29">
        <f>IFERROR(_xlfn.RANK.AVG(U21,U$5:U$92,'Market Summary'!$Q$1),"")</f>
        <v>30</v>
      </c>
      <c r="G21" s="28">
        <f t="shared" si="1"/>
        <v>49</v>
      </c>
      <c r="H21" s="28">
        <f t="shared" si="2"/>
        <v>39</v>
      </c>
      <c r="I21" s="28">
        <f t="shared" si="3"/>
        <v>42</v>
      </c>
      <c r="J21" s="28">
        <f t="shared" si="4"/>
        <v>49</v>
      </c>
      <c r="K21" s="28">
        <f t="shared" si="5"/>
        <v>58</v>
      </c>
      <c r="L21" s="28">
        <f t="shared" si="6"/>
        <v>42</v>
      </c>
      <c r="M21" s="28"/>
      <c r="N21" s="33" t="s">
        <v>34</v>
      </c>
      <c r="O21" s="55" t="str">
        <f>IFERROR(VLOOKUP(N21,'[1]Valuation Sheet'!$B:$W,7,FALSE),"")</f>
        <v>7.00</v>
      </c>
      <c r="P21" s="51">
        <f>IFERROR(VLOOKUP(N21,'[1]Price List'!$B:$Y,MATCH("CLOSE",'[1]Price List'!$6:$6,0)-1,FALSE)/VLOOKUP(N21,'[1]Price List'!$B:$D,MATCH("PCLOSE",'[1]Price List'!$6:$6,0)-1,FALSE)-1,"")</f>
        <v>0</v>
      </c>
      <c r="Q21" s="51">
        <f>IFERROR(VLOOKUP(N21,'[2]Price Movement'!$A:$J,6,FALSE),"")</f>
        <v>0.15178571428571441</v>
      </c>
      <c r="R21" s="51">
        <f>IFERROR(VLOOKUP(N21,'[2]Price Movement'!$A:$J,5,FALSE),"")</f>
        <v>-5.8394160583941535E-2</v>
      </c>
      <c r="S21" s="51">
        <f>IFERROR(VLOOKUP(N21,'[2]Price Movement'!$A:$J,7,FALSE),"")</f>
        <v>0.11206896551724155</v>
      </c>
      <c r="T21" s="51">
        <f>IFERROR(VLOOKUP(N21,'[2]Price Movement'!$A:$J,8,FALSE),"")</f>
        <v>0.43333333333333335</v>
      </c>
      <c r="U21" s="52">
        <f>IFERROR(VLOOKUP(N21,'[2]Price Movement'!$A:$J,9,FALSE),"")</f>
        <v>-0.28253615127919907</v>
      </c>
      <c r="V21" s="49">
        <f>IFERROR(IF(VLOOKUP(N21,'[1]Business Score'!$A:$P,16,FALSE)&lt;0,"",(VLOOKUP(N21,'[1]Business Score'!$A:$P,16,FALSE))),"")</f>
        <v>10.178507559746382</v>
      </c>
      <c r="W21" s="56">
        <f t="shared" si="7"/>
        <v>-0.11244614481789716</v>
      </c>
      <c r="X21" s="57">
        <f>IFERROR(IF(VLOOKUP(N21,'[1]Valuation Sheet'!$B:$W,9,FALSE)&lt;0,"",VLOOKUP(N21,'[1]Valuation Sheet'!$B:$W,9,FALSE)),"")</f>
        <v>8.5000971193474602</v>
      </c>
      <c r="Y21" s="51">
        <f t="shared" si="8"/>
        <v>9.8246230513672372E-2</v>
      </c>
      <c r="Z21" s="52">
        <f t="shared" si="0"/>
        <v>0</v>
      </c>
      <c r="AA21" s="58">
        <f>IFERROR(VLOOKUP(N21,'[1]Valuation Sheet'!$B:$W,21,FALSE),"")</f>
        <v>0.32985651661741811</v>
      </c>
      <c r="AB21" s="59">
        <f>IFERROR(VLOOKUP(N21,'[1]Valuation Sheet'!$B:$W,17,FALSE),"")</f>
        <v>6.5971303323483665E-2</v>
      </c>
      <c r="AC21" s="29">
        <v>0</v>
      </c>
      <c r="AF21" s="4">
        <f>IFERROR(IF(VLOOKUP(N21,'[1]Business Score'!$A:$BU,73,FALSE)&lt;0,"",VLOOKUP(N21,'[1]Business Score'!$A:$BU,73,FALSE)),"")</f>
        <v>11.468045009683406</v>
      </c>
    </row>
    <row r="22" spans="1:32" x14ac:dyDescent="0.25">
      <c r="A22" s="28">
        <f>IFERROR(_xlfn.RANK.AVG(P22,P$5:P$92,'Market Summary'!$Q$1),"")</f>
        <v>51</v>
      </c>
      <c r="B22" s="28">
        <f>IFERROR(_xlfn.RANK.AVG(Q22,Q$5:Q$92,'Market Summary'!$Q$1),"")</f>
        <v>21</v>
      </c>
      <c r="C22" s="28">
        <f>IFERROR(_xlfn.RANK.AVG(R22,R$5:R$92,'Market Summary'!$Q$1),"")</f>
        <v>39</v>
      </c>
      <c r="D22" s="28">
        <f>IFERROR(_xlfn.RANK.AVG(S22,S$5:S$92,'Market Summary'!$Q$1),"")</f>
        <v>16</v>
      </c>
      <c r="E22" s="28">
        <f>IFERROR(_xlfn.RANK.AVG(T22,T$5:T$92,'Market Summary'!$Q$1),"")</f>
        <v>36</v>
      </c>
      <c r="F22" s="29">
        <f>IFERROR(_xlfn.RANK.AVG(U22,U$5:U$92,'Market Summary'!$Q$1),"")</f>
        <v>40</v>
      </c>
      <c r="G22" s="28">
        <f t="shared" si="1"/>
        <v>39</v>
      </c>
      <c r="H22" s="28">
        <f t="shared" si="2"/>
        <v>23</v>
      </c>
      <c r="I22" s="28">
        <f t="shared" si="3"/>
        <v>39</v>
      </c>
      <c r="J22" s="28">
        <f t="shared" si="4"/>
        <v>39</v>
      </c>
      <c r="K22" s="28">
        <f t="shared" si="5"/>
        <v>58</v>
      </c>
      <c r="L22" s="28">
        <f t="shared" si="6"/>
        <v>28</v>
      </c>
      <c r="M22" s="28"/>
      <c r="N22" s="33" t="s">
        <v>35</v>
      </c>
      <c r="O22" s="55" t="str">
        <f>IFERROR(VLOOKUP(N22,'[1]Valuation Sheet'!$B:$W,7,FALSE),"")</f>
        <v>0.64</v>
      </c>
      <c r="P22" s="51">
        <f>IFERROR(VLOOKUP(N22,'[1]Price List'!$B:$Y,MATCH("CLOSE",'[1]Price List'!$6:$6,0)-1,FALSE)/VLOOKUP(N22,'[1]Price List'!$B:$D,MATCH("PCLOSE",'[1]Price List'!$6:$6,0)-1,FALSE)-1,"")</f>
        <v>-1.5384615384615441E-2</v>
      </c>
      <c r="Q22" s="51">
        <f>IFERROR(VLOOKUP(N22,'[2]Price Movement'!$A:$J,6,FALSE),"")</f>
        <v>-4.7619047619047672E-2</v>
      </c>
      <c r="R22" s="51">
        <f>IFERROR(VLOOKUP(N22,'[2]Price Movement'!$A:$J,5,FALSE),"")</f>
        <v>-9.0909090909090939E-2</v>
      </c>
      <c r="S22" s="51">
        <f>IFERROR(VLOOKUP(N22,'[2]Price Movement'!$A:$J,7,FALSE),"")</f>
        <v>-0.11764705882352955</v>
      </c>
      <c r="T22" s="51">
        <f>IFERROR(VLOOKUP(N22,'[2]Price Movement'!$A:$J,8,FALSE),"")</f>
        <v>-0.23076923076923084</v>
      </c>
      <c r="U22" s="52">
        <f>IFERROR(VLOOKUP(N22,'[2]Price Movement'!$A:$J,9,FALSE),"")</f>
        <v>-0.47826086956521741</v>
      </c>
      <c r="V22" s="49">
        <f>IFERROR(IF(VLOOKUP(N22,'[1]Business Score'!$A:$P,16,FALSE)&lt;0,"",(VLOOKUP(N22,'[1]Business Score'!$A:$P,16,FALSE))),"")</f>
        <v>6.9570309693397032</v>
      </c>
      <c r="W22" s="56">
        <f t="shared" si="7"/>
        <v>-0.42882638130745743</v>
      </c>
      <c r="X22" s="57">
        <f>IFERROR(IF(VLOOKUP(N22,'[1]Valuation Sheet'!$B:$W,9,FALSE)&lt;0,"",VLOOKUP(N22,'[1]Valuation Sheet'!$B:$W,9,FALSE)),"")</f>
        <v>7.4226013141807359</v>
      </c>
      <c r="Y22" s="51">
        <f t="shared" si="8"/>
        <v>0.14373947800535819</v>
      </c>
      <c r="Z22" s="52">
        <f t="shared" si="0"/>
        <v>0</v>
      </c>
      <c r="AA22" s="58">
        <f>IFERROR(VLOOKUP(N22,'[1]Valuation Sheet'!$B:$W,21,FALSE),"")</f>
        <v>1.0548622058781216</v>
      </c>
      <c r="AB22" s="59">
        <f>IFERROR(VLOOKUP(N22,'[1]Valuation Sheet'!$B:$W,17,FALSE),"")</f>
        <v>0.21097244117562441</v>
      </c>
      <c r="AC22" s="29">
        <v>0</v>
      </c>
      <c r="AF22" s="4">
        <f>IFERROR(IF(VLOOKUP(N22,'[1]Business Score'!$A:$BU,73,FALSE)&lt;0,"",VLOOKUP(N22,'[1]Business Score'!$A:$BU,73,FALSE)),"")</f>
        <v>12.180238620377542</v>
      </c>
    </row>
    <row r="23" spans="1:32" x14ac:dyDescent="0.25">
      <c r="A23" s="28">
        <f>IFERROR(_xlfn.RANK.AVG(P23,P$5:P$92,'Market Summary'!$Q$1),"")</f>
        <v>48</v>
      </c>
      <c r="B23" s="28">
        <f>IFERROR(_xlfn.RANK.AVG(Q23,Q$5:Q$92,'Market Summary'!$Q$1),"")</f>
        <v>41</v>
      </c>
      <c r="C23" s="28">
        <f>IFERROR(_xlfn.RANK.AVG(R23,R$5:R$92,'Market Summary'!$Q$1),"")</f>
        <v>33</v>
      </c>
      <c r="D23" s="28">
        <f>IFERROR(_xlfn.RANK.AVG(S23,S$5:S$92,'Market Summary'!$Q$1),"")</f>
        <v>26</v>
      </c>
      <c r="E23" s="28">
        <f>IFERROR(_xlfn.RANK.AVG(T23,T$5:T$92,'Market Summary'!$Q$1),"")</f>
        <v>22</v>
      </c>
      <c r="F23" s="29">
        <f>IFERROR(_xlfn.RANK.AVG(U23,U$5:U$92,'Market Summary'!$Q$1),"")</f>
        <v>28</v>
      </c>
      <c r="G23" s="28">
        <f t="shared" si="1"/>
        <v>13</v>
      </c>
      <c r="H23" s="28">
        <f t="shared" si="2"/>
        <v>28</v>
      </c>
      <c r="I23" s="28">
        <f t="shared" si="3"/>
        <v>10</v>
      </c>
      <c r="J23" s="28">
        <f t="shared" si="4"/>
        <v>13</v>
      </c>
      <c r="K23" s="28">
        <f t="shared" si="5"/>
        <v>1</v>
      </c>
      <c r="L23" s="28">
        <f t="shared" si="6"/>
        <v>22</v>
      </c>
      <c r="M23" s="28"/>
      <c r="N23" s="33" t="s">
        <v>36</v>
      </c>
      <c r="O23" s="55" t="str">
        <f>IFERROR(VLOOKUP(N23,'[1]Valuation Sheet'!$B:$W,7,FALSE),"")</f>
        <v>19.25</v>
      </c>
      <c r="P23" s="51">
        <f>IFERROR(VLOOKUP(N23,'[1]Price List'!$B:$Y,MATCH("CLOSE",'[1]Price List'!$6:$6,0)-1,FALSE)/VLOOKUP(N23,'[1]Price List'!$B:$D,MATCH("PCLOSE",'[1]Price List'!$6:$6,0)-1,FALSE)-1,"")</f>
        <v>-1.0282776349614386E-2</v>
      </c>
      <c r="Q23" s="51">
        <f>IFERROR(VLOOKUP(N23,'[2]Price Movement'!$A:$J,6,FALSE),"")</f>
        <v>-0.20173535791757058</v>
      </c>
      <c r="R23" s="51">
        <f>IFERROR(VLOOKUP(N23,'[2]Price Movement'!$A:$J,5,FALSE),"")</f>
        <v>-6.1224489795918546E-2</v>
      </c>
      <c r="S23" s="51">
        <f>IFERROR(VLOOKUP(N23,'[2]Price Movement'!$A:$J,7,FALSE),"")</f>
        <v>-0.19825708061002179</v>
      </c>
      <c r="T23" s="51">
        <f>IFERROR(VLOOKUP(N23,'[2]Price Movement'!$A:$J,8,FALSE),"")</f>
        <v>0.20261437908496727</v>
      </c>
      <c r="U23" s="52">
        <f>IFERROR(VLOOKUP(N23,'[2]Price Movement'!$A:$J,9,FALSE),"")</f>
        <v>-0.26400000000000001</v>
      </c>
      <c r="V23" s="49">
        <f>IFERROR(IF(VLOOKUP(N23,'[1]Business Score'!$A:$P,16,FALSE)&lt;0,"",(VLOOKUP(N23,'[1]Business Score'!$A:$P,16,FALSE))),"")</f>
        <v>2.9870129870129869</v>
      </c>
      <c r="W23" s="56">
        <f t="shared" si="7"/>
        <v>-0.3701793199591763</v>
      </c>
      <c r="X23" s="57">
        <f>IFERROR(IF(VLOOKUP(N23,'[1]Valuation Sheet'!$B:$W,9,FALSE)&lt;0,"",VLOOKUP(N23,'[1]Valuation Sheet'!$B:$W,9,FALSE)),"")</f>
        <v>3.4112883746425777</v>
      </c>
      <c r="Y23" s="51">
        <f t="shared" si="8"/>
        <v>0.33478260869565218</v>
      </c>
      <c r="Z23" s="52">
        <f t="shared" si="0"/>
        <v>0.14541818181818184</v>
      </c>
      <c r="AA23" s="58">
        <f>IFERROR(VLOOKUP(N23,'[1]Valuation Sheet'!$B:$W,21,FALSE),"")</f>
        <v>1.3699375608349209</v>
      </c>
      <c r="AB23" s="59">
        <f>IFERROR(VLOOKUP(N23,'[1]Valuation Sheet'!$B:$W,17,FALSE),"")</f>
        <v>0.27398751216698414</v>
      </c>
      <c r="AC23" s="29">
        <v>2.7993000000000001</v>
      </c>
      <c r="AF23" s="4">
        <f>IFERROR(IF(VLOOKUP(N23,'[1]Business Score'!$A:$BU,73,FALSE)&lt;0,"",VLOOKUP(N23,'[1]Business Score'!$A:$BU,73,FALSE)),"")</f>
        <v>4.7426403763359675</v>
      </c>
    </row>
    <row r="24" spans="1:32" x14ac:dyDescent="0.25">
      <c r="A24" s="28" t="str">
        <f>IFERROR(_xlfn.RANK.AVG(P24,P$5:P$92,'Market Summary'!$Q$1),"")</f>
        <v/>
      </c>
      <c r="B24" s="28">
        <f>IFERROR(_xlfn.RANK.AVG(Q24,Q$5:Q$92,'Market Summary'!$Q$1),"")</f>
        <v>12</v>
      </c>
      <c r="C24" s="28">
        <f>IFERROR(_xlfn.RANK.AVG(R24,R$5:R$92,'Market Summary'!$Q$1),"")</f>
        <v>15.5</v>
      </c>
      <c r="D24" s="28">
        <f>IFERROR(_xlfn.RANK.AVG(S24,S$5:S$92,'Market Summary'!$Q$1),"")</f>
        <v>11</v>
      </c>
      <c r="E24" s="28" t="str">
        <f>IFERROR(_xlfn.RANK.AVG(T24,T$5:T$92,'Market Summary'!$Q$1),"")</f>
        <v/>
      </c>
      <c r="F24" s="29" t="str">
        <f>IFERROR(_xlfn.RANK.AVG(U24,U$5:U$92,'Market Summary'!$Q$1),"")</f>
        <v/>
      </c>
      <c r="G24" s="28" t="str">
        <f t="shared" si="1"/>
        <v/>
      </c>
      <c r="H24" s="28" t="str">
        <f t="shared" si="2"/>
        <v/>
      </c>
      <c r="I24" s="28" t="str">
        <f t="shared" si="3"/>
        <v/>
      </c>
      <c r="J24" s="28" t="str">
        <f t="shared" si="4"/>
        <v/>
      </c>
      <c r="K24" s="28" t="str">
        <f t="shared" si="5"/>
        <v/>
      </c>
      <c r="L24" s="28">
        <f t="shared" si="6"/>
        <v>50</v>
      </c>
      <c r="M24" s="28"/>
      <c r="N24" s="44" t="s">
        <v>37</v>
      </c>
      <c r="O24" s="55"/>
      <c r="P24" s="51" t="str">
        <f>IFERROR(VLOOKUP(N24,'[1]Price List'!$B:$Y,MATCH("CLOSE",'[1]Price List'!$6:$6,0)-1,FALSE)/VLOOKUP(N24,'[1]Price List'!$B:$D,MATCH("PCLOSE",'[1]Price List'!$6:$6,0)-1,FALSE)-1,"")</f>
        <v/>
      </c>
      <c r="Q24" s="51"/>
      <c r="R24" s="51"/>
      <c r="S24" s="51"/>
      <c r="T24" s="51"/>
      <c r="U24" s="52"/>
      <c r="V24" s="49" t="str">
        <f>IFERROR(IF(VLOOKUP(N24,'[1]Business Score'!$A:$P,16,FALSE)&lt;0,"",(VLOOKUP(N24,'[1]Business Score'!$A:$P,16,FALSE))),"")</f>
        <v/>
      </c>
      <c r="W24" s="56" t="str">
        <f t="shared" si="7"/>
        <v/>
      </c>
      <c r="X24" s="57"/>
      <c r="Y24" s="51" t="str">
        <f t="shared" si="8"/>
        <v/>
      </c>
      <c r="Z24" s="52" t="str">
        <f t="shared" si="0"/>
        <v/>
      </c>
      <c r="AA24" s="58"/>
      <c r="AB24" s="59"/>
      <c r="AC24" s="29">
        <v>0</v>
      </c>
      <c r="AF24" s="4" t="str">
        <f>IFERROR(IF(VLOOKUP(N24,'[1]Business Score'!$A:$BU,73,FALSE)&lt;0,"",VLOOKUP(N24,'[1]Business Score'!$A:$BU,73,FALSE)),"")</f>
        <v/>
      </c>
    </row>
    <row r="25" spans="1:32" x14ac:dyDescent="0.25">
      <c r="A25" s="28">
        <f>IFERROR(_xlfn.RANK.AVG(P25,P$5:P$92,'Market Summary'!$Q$1),"")</f>
        <v>30</v>
      </c>
      <c r="B25" s="28">
        <f>IFERROR(_xlfn.RANK.AVG(Q25,Q$5:Q$92,'Market Summary'!$Q$1),"")</f>
        <v>22</v>
      </c>
      <c r="C25" s="28">
        <f>IFERROR(_xlfn.RANK.AVG(R25,R$5:R$92,'Market Summary'!$Q$1),"")</f>
        <v>15.5</v>
      </c>
      <c r="D25" s="28">
        <f>IFERROR(_xlfn.RANK.AVG(S25,S$5:S$92,'Market Summary'!$Q$1),"")</f>
        <v>20</v>
      </c>
      <c r="E25" s="28">
        <f>IFERROR(_xlfn.RANK.AVG(T25,T$5:T$92,'Market Summary'!$Q$1),"")</f>
        <v>50</v>
      </c>
      <c r="F25" s="29">
        <f>IFERROR(_xlfn.RANK.AVG(U25,U$5:U$92,'Market Summary'!$Q$1),"")</f>
        <v>56</v>
      </c>
      <c r="G25" s="28" t="str">
        <f t="shared" si="1"/>
        <v/>
      </c>
      <c r="H25" s="28" t="str">
        <f t="shared" si="2"/>
        <v/>
      </c>
      <c r="I25" s="28" t="str">
        <f t="shared" si="3"/>
        <v/>
      </c>
      <c r="J25" s="28" t="str">
        <f t="shared" si="4"/>
        <v/>
      </c>
      <c r="K25" s="28">
        <f t="shared" si="5"/>
        <v>58</v>
      </c>
      <c r="L25" s="28">
        <f t="shared" si="6"/>
        <v>61</v>
      </c>
      <c r="M25" s="28"/>
      <c r="N25" s="33" t="s">
        <v>38</v>
      </c>
      <c r="O25" s="55" t="str">
        <f>IFERROR(VLOOKUP(N25,'[1]Valuation Sheet'!$B:$W,7,FALSE),"")</f>
        <v>1.69</v>
      </c>
      <c r="P25" s="51">
        <f>IFERROR(VLOOKUP(N25,'[1]Price List'!$B:$Y,MATCH("CLOSE",'[1]Price List'!$6:$6,0)-1,FALSE)/VLOOKUP(N25,'[1]Price List'!$B:$D,MATCH("PCLOSE",'[1]Price List'!$6:$6,0)-1,FALSE)-1,"")</f>
        <v>0</v>
      </c>
      <c r="Q25" s="51">
        <f>IFERROR(VLOOKUP(N25,'[2]Price Movement'!$A:$J,6,FALSE),"")</f>
        <v>-8.1521739130434812E-2</v>
      </c>
      <c r="R25" s="51">
        <f>IFERROR(VLOOKUP(N25,'[2]Price Movement'!$A:$J,5,FALSE),"")</f>
        <v>0</v>
      </c>
      <c r="S25" s="51">
        <f>IFERROR(VLOOKUP(N25,'[2]Price Movement'!$A:$J,7,FALSE),"")</f>
        <v>-0.17560975609756091</v>
      </c>
      <c r="T25" s="51">
        <f>IFERROR(VLOOKUP(N25,'[2]Price Movement'!$A:$J,8,FALSE),"")</f>
        <v>-0.5266106442577031</v>
      </c>
      <c r="U25" s="52">
        <f>IFERROR(VLOOKUP(N25,'[2]Price Movement'!$A:$J,9,FALSE),"")</f>
        <v>-0.8338249754178958</v>
      </c>
      <c r="V25" s="49" t="str">
        <f>IFERROR(IF(VLOOKUP(N25,'[1]Business Score'!$A:$P,16,FALSE)&lt;0,"",(VLOOKUP(N25,'[1]Business Score'!$A:$P,16,FALSE))),"")</f>
        <v/>
      </c>
      <c r="W25" s="56" t="str">
        <f t="shared" si="7"/>
        <v/>
      </c>
      <c r="X25" s="57" t="str">
        <f>IFERROR(IF(VLOOKUP(N25,'[1]Valuation Sheet'!$B:$W,9,FALSE)&lt;0,"",VLOOKUP(N25,'[1]Valuation Sheet'!$B:$W,9,FALSE)),"")</f>
        <v/>
      </c>
      <c r="Y25" s="51" t="str">
        <f t="shared" si="8"/>
        <v/>
      </c>
      <c r="Z25" s="52">
        <f t="shared" si="0"/>
        <v>0</v>
      </c>
      <c r="AA25" s="58">
        <f>IFERROR(VLOOKUP(N25,'[1]Valuation Sheet'!$B:$W,21,FALSE),"")</f>
        <v>-0.40768922460301016</v>
      </c>
      <c r="AB25" s="59">
        <f>IFERROR(VLOOKUP(N25,'[1]Valuation Sheet'!$B:$W,17,FALSE),"")</f>
        <v>-8.153784492060201E-2</v>
      </c>
      <c r="AC25" s="29">
        <v>0</v>
      </c>
      <c r="AF25" s="4">
        <f>IFERROR(IF(VLOOKUP(N25,'[1]Business Score'!$A:$BU,73,FALSE)&lt;0,"",VLOOKUP(N25,'[1]Business Score'!$A:$BU,73,FALSE)),"")</f>
        <v>87.454589192052069</v>
      </c>
    </row>
    <row r="26" spans="1:32" x14ac:dyDescent="0.25">
      <c r="A26" s="28">
        <f>IFERROR(_xlfn.RANK.AVG(P26,P$5:P$92,'Market Summary'!$Q$1),"")</f>
        <v>30</v>
      </c>
      <c r="B26" s="28">
        <f>IFERROR(_xlfn.RANK.AVG(Q26,Q$5:Q$92,'Market Summary'!$Q$1),"")</f>
        <v>61</v>
      </c>
      <c r="C26" s="28">
        <f>IFERROR(_xlfn.RANK.AVG(R26,R$5:R$92,'Market Summary'!$Q$1),"")</f>
        <v>23</v>
      </c>
      <c r="D26" s="28">
        <f>IFERROR(_xlfn.RANK.AVG(S26,S$5:S$92,'Market Summary'!$Q$1),"")</f>
        <v>61</v>
      </c>
      <c r="E26" s="28">
        <f>IFERROR(_xlfn.RANK.AVG(T26,T$5:T$92,'Market Summary'!$Q$1),"")</f>
        <v>49</v>
      </c>
      <c r="F26" s="29">
        <f>IFERROR(_xlfn.RANK.AVG(U26,U$5:U$92,'Market Summary'!$Q$1),"")</f>
        <v>52</v>
      </c>
      <c r="G26" s="28">
        <f t="shared" si="1"/>
        <v>52</v>
      </c>
      <c r="H26" s="28">
        <f t="shared" si="2"/>
        <v>54</v>
      </c>
      <c r="I26" s="28">
        <f t="shared" si="3"/>
        <v>54</v>
      </c>
      <c r="J26" s="28">
        <f t="shared" si="4"/>
        <v>52</v>
      </c>
      <c r="K26" s="28">
        <f t="shared" si="5"/>
        <v>38</v>
      </c>
      <c r="L26" s="28">
        <f t="shared" si="6"/>
        <v>54</v>
      </c>
      <c r="M26" s="28"/>
      <c r="N26" s="33" t="s">
        <v>39</v>
      </c>
      <c r="O26" s="55" t="str">
        <f>IFERROR(VLOOKUP(N26,'[1]Valuation Sheet'!$B:$W,7,FALSE),"")</f>
        <v>47.80</v>
      </c>
      <c r="P26" s="51">
        <f>IFERROR(VLOOKUP(N26,'[1]Price List'!$B:$Y,MATCH("CLOSE",'[1]Price List'!$6:$6,0)-1,FALSE)/VLOOKUP(N26,'[1]Price List'!$B:$D,MATCH("PCLOSE",'[1]Price List'!$6:$6,0)-1,FALSE)-1,"")</f>
        <v>0</v>
      </c>
      <c r="Q26" s="51">
        <f>IFERROR(VLOOKUP(N26,'[2]Price Movement'!$A:$J,6,FALSE),"")</f>
        <v>-0.36111111111111116</v>
      </c>
      <c r="R26" s="51">
        <f>IFERROR(VLOOKUP(N26,'[2]Price Movement'!$A:$J,5,FALSE),"")</f>
        <v>-3.7656903765690308E-2</v>
      </c>
      <c r="S26" s="51">
        <f>IFERROR(VLOOKUP(N26,'[2]Price Movement'!$A:$J,7,FALSE),"")</f>
        <v>-0.52577319587628868</v>
      </c>
      <c r="T26" s="51">
        <f>IFERROR(VLOOKUP(N26,'[2]Price Movement'!$A:$J,8,FALSE),"")</f>
        <v>-0.52058363731109947</v>
      </c>
      <c r="U26" s="52">
        <f>IFERROR(VLOOKUP(N26,'[2]Price Movement'!$A:$J,9,FALSE),"")</f>
        <v>-0.76708860759493669</v>
      </c>
      <c r="V26" s="49">
        <f>IFERROR(IF(VLOOKUP(N26,'[1]Business Score'!$A:$P,16,FALSE)&lt;0,"",(VLOOKUP(N26,'[1]Business Score'!$A:$P,16,FALSE))),"")</f>
        <v>14.996416133428546</v>
      </c>
      <c r="W26" s="56">
        <f t="shared" si="7"/>
        <v>0.44665604491683797</v>
      </c>
      <c r="X26" s="57">
        <f>IFERROR(IF(VLOOKUP(N26,'[1]Valuation Sheet'!$B:$W,9,FALSE)&lt;0,"",VLOOKUP(N26,'[1]Valuation Sheet'!$B:$W,9,FALSE)),"")</f>
        <v>19.067725572725518</v>
      </c>
      <c r="Y26" s="51">
        <f t="shared" si="8"/>
        <v>6.6682598769108412E-2</v>
      </c>
      <c r="Z26" s="52">
        <f t="shared" si="0"/>
        <v>3.8560669456066947E-2</v>
      </c>
      <c r="AA26" s="58">
        <f>IFERROR(VLOOKUP(N26,'[1]Valuation Sheet'!$B:$W,21,FALSE),"")</f>
        <v>-0.17718303516981604</v>
      </c>
      <c r="AB26" s="59">
        <f>IFERROR(VLOOKUP(N26,'[1]Valuation Sheet'!$B:$W,17,FALSE),"")</f>
        <v>-3.543660703396323E-2</v>
      </c>
      <c r="AC26" s="29">
        <v>1.8431999999999999</v>
      </c>
      <c r="AF26" s="4">
        <f>IFERROR(IF(VLOOKUP(N26,'[1]Business Score'!$A:$BU,73,FALSE)&lt;0,"",VLOOKUP(N26,'[1]Business Score'!$A:$BU,73,FALSE)),"")</f>
        <v>10.366262378760963</v>
      </c>
    </row>
    <row r="27" spans="1:32" x14ac:dyDescent="0.25">
      <c r="A27" s="28">
        <f>IFERROR(_xlfn.RANK.AVG(P27,P$5:P$92,'Market Summary'!$Q$1),"")</f>
        <v>30</v>
      </c>
      <c r="B27" s="28">
        <f>IFERROR(_xlfn.RANK.AVG(Q27,Q$5:Q$92,'Market Summary'!$Q$1),"")</f>
        <v>68</v>
      </c>
      <c r="C27" s="28">
        <f>IFERROR(_xlfn.RANK.AVG(R27,R$5:R$92,'Market Summary'!$Q$1),"")</f>
        <v>59</v>
      </c>
      <c r="D27" s="28">
        <f>IFERROR(_xlfn.RANK.AVG(S27,S$5:S$92,'Market Summary'!$Q$1),"")</f>
        <v>66</v>
      </c>
      <c r="E27" s="28">
        <f>IFERROR(_xlfn.RANK.AVG(T27,T$5:T$92,'Market Summary'!$Q$1),"")</f>
        <v>33</v>
      </c>
      <c r="F27" s="29">
        <f>IFERROR(_xlfn.RANK.AVG(U27,U$5:U$92,'Market Summary'!$Q$1),"")</f>
        <v>38</v>
      </c>
      <c r="G27" s="28">
        <f t="shared" si="1"/>
        <v>61</v>
      </c>
      <c r="H27" s="28">
        <f t="shared" si="2"/>
        <v>45</v>
      </c>
      <c r="I27" s="28">
        <f t="shared" si="3"/>
        <v>59</v>
      </c>
      <c r="J27" s="28">
        <f t="shared" si="4"/>
        <v>61</v>
      </c>
      <c r="K27" s="28">
        <f t="shared" si="5"/>
        <v>58</v>
      </c>
      <c r="L27" s="28">
        <f t="shared" si="6"/>
        <v>65</v>
      </c>
      <c r="M27" s="28"/>
      <c r="N27" s="33" t="s">
        <v>40</v>
      </c>
      <c r="O27" s="55" t="str">
        <f>IFERROR(VLOOKUP(N27,'[1]Valuation Sheet'!$B:$W,7,FALSE),"")</f>
        <v>17.05</v>
      </c>
      <c r="P27" s="51">
        <f>IFERROR(VLOOKUP(N27,'[1]Price List'!$B:$Y,MATCH("CLOSE",'[1]Price List'!$6:$6,0)-1,FALSE)/VLOOKUP(N27,'[1]Price List'!$B:$D,MATCH("PCLOSE",'[1]Price List'!$6:$6,0)-1,FALSE)-1,"")</f>
        <v>0</v>
      </c>
      <c r="Q27" s="51">
        <f>IFERROR(VLOOKUP(N27,'[2]Price Movement'!$A:$J,6,FALSE),"")</f>
        <v>-0.51428571428571423</v>
      </c>
      <c r="R27" s="51">
        <f>IFERROR(VLOOKUP(N27,'[2]Price Movement'!$A:$J,5,FALSE),"")</f>
        <v>-0.16393442622950816</v>
      </c>
      <c r="S27" s="51">
        <f>IFERROR(VLOOKUP(N27,'[2]Price Movement'!$A:$J,7,FALSE),"")</f>
        <v>-0.60969387755102034</v>
      </c>
      <c r="T27" s="51">
        <f>IFERROR(VLOOKUP(N27,'[2]Price Movement'!$A:$J,8,FALSE),"")</f>
        <v>-0.17962466487935647</v>
      </c>
      <c r="U27" s="52">
        <f>IFERROR(VLOOKUP(N27,'[2]Price Movement'!$A:$J,9,FALSE),"")</f>
        <v>-0.45454545454545459</v>
      </c>
      <c r="V27" s="49">
        <f>IFERROR(IF(VLOOKUP(N27,'[1]Business Score'!$A:$P,16,FALSE)&lt;0,"",(VLOOKUP(N27,'[1]Business Score'!$A:$P,16,FALSE))),"")</f>
        <v>127.20946443055875</v>
      </c>
      <c r="W27" s="56">
        <f t="shared" si="7"/>
        <v>2.7799918836907578E-2</v>
      </c>
      <c r="X27" s="57">
        <f>IFERROR(IF(VLOOKUP(N27,'[1]Valuation Sheet'!$B:$W,9,FALSE)&lt;0,"",VLOOKUP(N27,'[1]Valuation Sheet'!$B:$W,9,FALSE)),"")</f>
        <v>53.138849884103578</v>
      </c>
      <c r="Y27" s="51">
        <f t="shared" si="8"/>
        <v>7.8610503115975391E-3</v>
      </c>
      <c r="Z27" s="52">
        <f t="shared" si="0"/>
        <v>0</v>
      </c>
      <c r="AA27" s="58">
        <f>IFERROR(VLOOKUP(N27,'[1]Valuation Sheet'!$B:$W,21,FALSE),"")</f>
        <v>-0.74489060354494552</v>
      </c>
      <c r="AB27" s="59">
        <f>IFERROR(VLOOKUP(N27,'[1]Valuation Sheet'!$B:$W,17,FALSE),"")</f>
        <v>-0.14897812070898908</v>
      </c>
      <c r="AC27" s="29">
        <v>0</v>
      </c>
      <c r="AF27" s="4">
        <f>IFERROR(IF(VLOOKUP(N27,'[1]Business Score'!$A:$BU,73,FALSE)&lt;0,"",VLOOKUP(N27,'[1]Business Score'!$A:$BU,73,FALSE)),"")</f>
        <v>123.76870449115543</v>
      </c>
    </row>
    <row r="28" spans="1:32" x14ac:dyDescent="0.25">
      <c r="A28" s="28">
        <f>IFERROR(_xlfn.RANK.AVG(P28,P$5:P$92,'Market Summary'!$Q$1),"")</f>
        <v>30</v>
      </c>
      <c r="B28" s="28">
        <f>IFERROR(_xlfn.RANK.AVG(Q28,Q$5:Q$92,'Market Summary'!$Q$1),"")</f>
        <v>53</v>
      </c>
      <c r="C28" s="28">
        <f>IFERROR(_xlfn.RANK.AVG(R28,R$5:R$92,'Market Summary'!$Q$1),"")</f>
        <v>35</v>
      </c>
      <c r="D28" s="28">
        <f>IFERROR(_xlfn.RANK.AVG(S28,S$5:S$92,'Market Summary'!$Q$1),"")</f>
        <v>55</v>
      </c>
      <c r="E28" s="28">
        <f>IFERROR(_xlfn.RANK.AVG(T28,T$5:T$92,'Market Summary'!$Q$1),"")</f>
        <v>52</v>
      </c>
      <c r="F28" s="29">
        <f>IFERROR(_xlfn.RANK.AVG(U28,U$5:U$92,'Market Summary'!$Q$1),"")</f>
        <v>50</v>
      </c>
      <c r="G28" s="28">
        <f t="shared" si="1"/>
        <v>59</v>
      </c>
      <c r="H28" s="28">
        <f t="shared" si="2"/>
        <v>43</v>
      </c>
      <c r="I28" s="28">
        <f t="shared" si="3"/>
        <v>48</v>
      </c>
      <c r="J28" s="28">
        <f t="shared" si="4"/>
        <v>59</v>
      </c>
      <c r="K28" s="28">
        <f t="shared" si="5"/>
        <v>34</v>
      </c>
      <c r="L28" s="28">
        <f t="shared" si="6"/>
        <v>58</v>
      </c>
      <c r="M28" s="28"/>
      <c r="N28" s="33" t="s">
        <v>41</v>
      </c>
      <c r="O28" s="55" t="str">
        <f>IFERROR(VLOOKUP(N28,'[1]Valuation Sheet'!$B:$W,7,FALSE),"")</f>
        <v>60.50</v>
      </c>
      <c r="P28" s="51">
        <f>IFERROR(VLOOKUP(N28,'[1]Price List'!$B:$Y,MATCH("CLOSE",'[1]Price List'!$6:$6,0)-1,FALSE)/VLOOKUP(N28,'[1]Price List'!$B:$D,MATCH("PCLOSE",'[1]Price List'!$6:$6,0)-1,FALSE)-1,"")</f>
        <v>0</v>
      </c>
      <c r="Q28" s="51">
        <f>IFERROR(VLOOKUP(N28,'[2]Price Movement'!$A:$J,6,FALSE),"")</f>
        <v>-0.28352490421455934</v>
      </c>
      <c r="R28" s="51">
        <f>IFERROR(VLOOKUP(N28,'[2]Price Movement'!$A:$J,5,FALSE),"")</f>
        <v>-6.4999999999999947E-2</v>
      </c>
      <c r="S28" s="51">
        <f>IFERROR(VLOOKUP(N28,'[2]Price Movement'!$A:$J,7,FALSE),"")</f>
        <v>-0.46875</v>
      </c>
      <c r="T28" s="51">
        <f>IFERROR(VLOOKUP(N28,'[2]Price Movement'!$A:$J,8,FALSE),"")</f>
        <v>-0.59051094890510947</v>
      </c>
      <c r="U28" s="52">
        <f>IFERROR(VLOOKUP(N28,'[2]Price Movement'!$A:$J,9,FALSE),"")</f>
        <v>-0.68483146067415723</v>
      </c>
      <c r="V28" s="49">
        <f>IFERROR(IF(VLOOKUP(N28,'[1]Business Score'!$A:$P,16,FALSE)&lt;0,"",(VLOOKUP(N28,'[1]Business Score'!$A:$P,16,FALSE))),"")</f>
        <v>55.920822693985677</v>
      </c>
      <c r="W28" s="56">
        <f t="shared" si="7"/>
        <v>1.6909032562487436E-2</v>
      </c>
      <c r="X28" s="57">
        <f>IFERROR(IF(VLOOKUP(N28,'[1]Valuation Sheet'!$B:$W,9,FALSE)&lt;0,"",VLOOKUP(N28,'[1]Valuation Sheet'!$B:$W,9,FALSE)),"")</f>
        <v>11.34591871813473</v>
      </c>
      <c r="Y28" s="51">
        <f t="shared" si="8"/>
        <v>1.7882426470588221E-2</v>
      </c>
      <c r="Z28" s="52">
        <f t="shared" si="0"/>
        <v>4.2733884297520661E-2</v>
      </c>
      <c r="AA28" s="58">
        <f>IFERROR(VLOOKUP(N28,'[1]Valuation Sheet'!$B:$W,21,FALSE),"")</f>
        <v>-0.31717146149524522</v>
      </c>
      <c r="AB28" s="59">
        <f>IFERROR(VLOOKUP(N28,'[1]Valuation Sheet'!$B:$W,17,FALSE),"")</f>
        <v>-6.3434292299049067E-2</v>
      </c>
      <c r="AC28" s="29">
        <v>2.5853999999999999</v>
      </c>
      <c r="AF28" s="4">
        <f>IFERROR(IF(VLOOKUP(N28,'[1]Business Score'!$A:$BU,73,FALSE)&lt;0,"",VLOOKUP(N28,'[1]Business Score'!$A:$BU,73,FALSE)),"")</f>
        <v>54.990978448752671</v>
      </c>
    </row>
    <row r="29" spans="1:32" x14ac:dyDescent="0.25">
      <c r="A29" s="28" t="str">
        <f>IFERROR(_xlfn.RANK.AVG(P29,P$5:P$92,'Market Summary'!$Q$1),"")</f>
        <v/>
      </c>
      <c r="B29" s="28">
        <f>IFERROR(_xlfn.RANK.AVG(Q29,Q$5:Q$92,'Market Summary'!$Q$1),"")</f>
        <v>12</v>
      </c>
      <c r="C29" s="28">
        <f>IFERROR(_xlfn.RANK.AVG(R29,R$5:R$92,'Market Summary'!$Q$1),"")</f>
        <v>15.5</v>
      </c>
      <c r="D29" s="28">
        <f>IFERROR(_xlfn.RANK.AVG(S29,S$5:S$92,'Market Summary'!$Q$1),"")</f>
        <v>11</v>
      </c>
      <c r="E29" s="28" t="str">
        <f>IFERROR(_xlfn.RANK.AVG(T29,T$5:T$92,'Market Summary'!$Q$1),"")</f>
        <v/>
      </c>
      <c r="F29" s="29" t="str">
        <f>IFERROR(_xlfn.RANK.AVG(U29,U$5:U$92,'Market Summary'!$Q$1),"")</f>
        <v/>
      </c>
      <c r="G29" s="28" t="str">
        <f t="shared" si="1"/>
        <v/>
      </c>
      <c r="H29" s="28" t="str">
        <f t="shared" si="2"/>
        <v/>
      </c>
      <c r="I29" s="28" t="str">
        <f t="shared" si="3"/>
        <v/>
      </c>
      <c r="J29" s="28" t="str">
        <f t="shared" si="4"/>
        <v/>
      </c>
      <c r="K29" s="28" t="str">
        <f t="shared" si="5"/>
        <v/>
      </c>
      <c r="L29" s="28">
        <f t="shared" si="6"/>
        <v>50</v>
      </c>
      <c r="M29" s="28"/>
      <c r="N29" s="44" t="s">
        <v>42</v>
      </c>
      <c r="O29" s="55"/>
      <c r="P29" s="51" t="str">
        <f>IFERROR(VLOOKUP(N29,'[1]Price List'!$B:$Y,MATCH("CLOSE",'[1]Price List'!$6:$6,0)-1,FALSE)/VLOOKUP(N29,'[1]Price List'!$B:$D,MATCH("PCLOSE",'[1]Price List'!$6:$6,0)-1,FALSE)-1,"")</f>
        <v/>
      </c>
      <c r="Q29" s="51"/>
      <c r="R29" s="51"/>
      <c r="S29" s="51"/>
      <c r="T29" s="51"/>
      <c r="U29" s="52"/>
      <c r="V29" s="49" t="str">
        <f>IFERROR(IF(VLOOKUP(N29,'[1]Business Score'!$A:$P,16,FALSE)&lt;0,"",(VLOOKUP(N29,'[1]Business Score'!$A:$P,16,FALSE))),"")</f>
        <v/>
      </c>
      <c r="W29" s="56" t="str">
        <f t="shared" si="7"/>
        <v/>
      </c>
      <c r="X29" s="57"/>
      <c r="Y29" s="51" t="str">
        <f t="shared" si="8"/>
        <v/>
      </c>
      <c r="Z29" s="52" t="str">
        <f t="shared" si="0"/>
        <v/>
      </c>
      <c r="AA29" s="58"/>
      <c r="AB29" s="59"/>
      <c r="AC29" s="29">
        <v>0</v>
      </c>
      <c r="AF29" s="4" t="str">
        <f>IFERROR(IF(VLOOKUP(N29,'[1]Business Score'!$A:$BU,73,FALSE)&lt;0,"",VLOOKUP(N29,'[1]Business Score'!$A:$BU,73,FALSE)),"")</f>
        <v/>
      </c>
    </row>
    <row r="30" spans="1:32" x14ac:dyDescent="0.25">
      <c r="A30" s="28">
        <f>IFERROR(_xlfn.RANK.AVG(P30,P$5:P$92,'Market Summary'!$Q$1),"")</f>
        <v>7</v>
      </c>
      <c r="B30" s="28">
        <f>IFERROR(_xlfn.RANK.AVG(Q30,Q$5:Q$92,'Market Summary'!$Q$1),"")</f>
        <v>64</v>
      </c>
      <c r="C30" s="28">
        <f>IFERROR(_xlfn.RANK.AVG(R30,R$5:R$92,'Market Summary'!$Q$1),"")</f>
        <v>48</v>
      </c>
      <c r="D30" s="28">
        <f>IFERROR(_xlfn.RANK.AVG(S30,S$5:S$92,'Market Summary'!$Q$1),"")</f>
        <v>56</v>
      </c>
      <c r="E30" s="28">
        <f>IFERROR(_xlfn.RANK.AVG(T30,T$5:T$92,'Market Summary'!$Q$1),"")</f>
        <v>8</v>
      </c>
      <c r="F30" s="29">
        <f>IFERROR(_xlfn.RANK.AVG(U30,U$5:U$92,'Market Summary'!$Q$1),"")</f>
        <v>17</v>
      </c>
      <c r="G30" s="28">
        <f t="shared" si="1"/>
        <v>57</v>
      </c>
      <c r="H30" s="28">
        <f t="shared" si="2"/>
        <v>12</v>
      </c>
      <c r="I30" s="28">
        <f t="shared" si="3"/>
        <v>60</v>
      </c>
      <c r="J30" s="28">
        <f t="shared" si="4"/>
        <v>57</v>
      </c>
      <c r="K30" s="28">
        <f t="shared" si="5"/>
        <v>14</v>
      </c>
      <c r="L30" s="28">
        <f t="shared" si="6"/>
        <v>44</v>
      </c>
      <c r="M30" s="28"/>
      <c r="N30" s="33" t="s">
        <v>43</v>
      </c>
      <c r="O30" s="55" t="str">
        <f>IFERROR(VLOOKUP(N30,'[1]Valuation Sheet'!$B:$W,7,FALSE),"")</f>
        <v>14.50</v>
      </c>
      <c r="P30" s="51">
        <f>IFERROR(VLOOKUP(N30,'[1]Price List'!$B:$Y,MATCH("CLOSE",'[1]Price List'!$6:$6,0)-1,FALSE)/VLOOKUP(N30,'[1]Price List'!$B:$D,MATCH("PCLOSE",'[1]Price List'!$6:$6,0)-1,FALSE)-1,"")</f>
        <v>3.5714285714285809E-2</v>
      </c>
      <c r="Q30" s="51">
        <f>IFERROR(VLOOKUP(N30,'[2]Price Movement'!$A:$J,6,FALSE),"")</f>
        <v>-0.38144329896907214</v>
      </c>
      <c r="R30" s="51">
        <f>IFERROR(VLOOKUP(N30,'[2]Price Movement'!$A:$J,5,FALSE),"")</f>
        <v>-0.101123595505618</v>
      </c>
      <c r="S30" s="51">
        <f>IFERROR(VLOOKUP(N30,'[2]Price Movement'!$A:$J,7,FALSE),"")</f>
        <v>-0.47826086956521741</v>
      </c>
      <c r="T30" s="51">
        <f>IFERROR(VLOOKUP(N30,'[2]Price Movement'!$A:$J,8,FALSE),"")</f>
        <v>0.71673819742489275</v>
      </c>
      <c r="U30" s="52">
        <f>IFERROR(VLOOKUP(N30,'[2]Price Movement'!$A:$J,9,FALSE),"")</f>
        <v>-5.0632911392405111E-2</v>
      </c>
      <c r="V30" s="49">
        <f>IFERROR(IF(VLOOKUP(N30,'[1]Business Score'!$A:$P,16,FALSE)&lt;0,"",(VLOOKUP(N30,'[1]Business Score'!$A:$P,16,FALSE))),"")</f>
        <v>27.511986767446242</v>
      </c>
      <c r="W30" s="56">
        <f t="shared" si="7"/>
        <v>-0.59013501005500535</v>
      </c>
      <c r="X30" s="57">
        <f>IFERROR(IF(VLOOKUP(N30,'[1]Valuation Sheet'!$B:$W,9,FALSE)&lt;0,"",VLOOKUP(N30,'[1]Valuation Sheet'!$B:$W,9,FALSE)),"")</f>
        <v>59.686002130994012</v>
      </c>
      <c r="Y30" s="51">
        <f t="shared" si="8"/>
        <v>3.6347792998477929E-2</v>
      </c>
      <c r="Z30" s="52">
        <f t="shared" si="0"/>
        <v>8.6206896551724144E-2</v>
      </c>
      <c r="AA30" s="58">
        <f>IFERROR(VLOOKUP(N30,'[1]Valuation Sheet'!$B:$W,21,FALSE),"")</f>
        <v>0.25648338727372466</v>
      </c>
      <c r="AB30" s="59">
        <f>IFERROR(VLOOKUP(N30,'[1]Valuation Sheet'!$B:$W,17,FALSE),"")</f>
        <v>5.1296677454744977E-2</v>
      </c>
      <c r="AC30" s="29">
        <v>1.25</v>
      </c>
      <c r="AF30" s="4">
        <f>IFERROR(IF(VLOOKUP(N30,'[1]Business Score'!$A:$BU,73,FALSE)&lt;0,"",VLOOKUP(N30,'[1]Business Score'!$A:$BU,73,FALSE)),"")</f>
        <v>67.124510368983806</v>
      </c>
    </row>
    <row r="31" spans="1:32" x14ac:dyDescent="0.25">
      <c r="A31" s="28">
        <f>IFERROR(_xlfn.RANK.AVG(P31,P$5:P$92,'Market Summary'!$Q$1),"")</f>
        <v>52</v>
      </c>
      <c r="B31" s="28">
        <f>IFERROR(_xlfn.RANK.AVG(Q31,Q$5:Q$92,'Market Summary'!$Q$1),"")</f>
        <v>23</v>
      </c>
      <c r="C31" s="28">
        <f>IFERROR(_xlfn.RANK.AVG(R31,R$5:R$92,'Market Summary'!$Q$1),"")</f>
        <v>32</v>
      </c>
      <c r="D31" s="28">
        <f>IFERROR(_xlfn.RANK.AVG(S31,S$5:S$92,'Market Summary'!$Q$1),"")</f>
        <v>35</v>
      </c>
      <c r="E31" s="28">
        <f>IFERROR(_xlfn.RANK.AVG(T31,T$5:T$92,'Market Summary'!$Q$1),"")</f>
        <v>29</v>
      </c>
      <c r="F31" s="29">
        <f>IFERROR(_xlfn.RANK.AVG(U31,U$5:U$92,'Market Summary'!$Q$1),"")</f>
        <v>31</v>
      </c>
      <c r="G31" s="28">
        <f t="shared" si="1"/>
        <v>43</v>
      </c>
      <c r="H31" s="28">
        <f t="shared" si="2"/>
        <v>14</v>
      </c>
      <c r="I31" s="28">
        <f t="shared" si="3"/>
        <v>49</v>
      </c>
      <c r="J31" s="28">
        <f t="shared" si="4"/>
        <v>43</v>
      </c>
      <c r="K31" s="28">
        <f t="shared" si="5"/>
        <v>13</v>
      </c>
      <c r="L31" s="28">
        <f t="shared" si="6"/>
        <v>59</v>
      </c>
      <c r="M31" s="28"/>
      <c r="N31" s="33" t="s">
        <v>44</v>
      </c>
      <c r="O31" s="55" t="str">
        <f>IFERROR(VLOOKUP(N31,'[1]Valuation Sheet'!$B:$W,7,FALSE),"")</f>
        <v>177.00</v>
      </c>
      <c r="P31" s="51">
        <f>IFERROR(VLOOKUP(N31,'[1]Price List'!$B:$Y,MATCH("CLOSE",'[1]Price List'!$6:$6,0)-1,FALSE)/VLOOKUP(N31,'[1]Price List'!$B:$D,MATCH("PCLOSE",'[1]Price List'!$6:$6,0)-1,FALSE)-1,"")</f>
        <v>-1.6120066703724345E-2</v>
      </c>
      <c r="Q31" s="51">
        <f>IFERROR(VLOOKUP(N31,'[2]Price Movement'!$A:$J,6,FALSE),"")</f>
        <v>-8.6021505376344121E-2</v>
      </c>
      <c r="R31" s="51">
        <f>IFERROR(VLOOKUP(N31,'[2]Price Movement'!$A:$J,5,FALSE),"")</f>
        <v>-6.0773480662983381E-2</v>
      </c>
      <c r="S31" s="51">
        <f>IFERROR(VLOOKUP(N31,'[2]Price Movement'!$A:$J,7,FALSE),"")</f>
        <v>-0.26086956521739135</v>
      </c>
      <c r="T31" s="51">
        <f>IFERROR(VLOOKUP(N31,'[2]Price Movement'!$A:$J,8,FALSE),"")</f>
        <v>-9.3333333333333379E-2</v>
      </c>
      <c r="U31" s="52">
        <f>IFERROR(VLOOKUP(N31,'[2]Price Movement'!$A:$J,9,FALSE),"")</f>
        <v>-0.2857142857142857</v>
      </c>
      <c r="V31" s="49">
        <f>IFERROR(IF(VLOOKUP(N31,'[1]Business Score'!$A:$P,16,FALSE)&lt;0,"",(VLOOKUP(N31,'[1]Business Score'!$A:$P,16,FALSE))),"")</f>
        <v>7.5783001345032988</v>
      </c>
      <c r="W31" s="56">
        <f t="shared" si="7"/>
        <v>-0.56878620617616882</v>
      </c>
      <c r="X31" s="57">
        <f>IFERROR(IF(VLOOKUP(N31,'[1]Valuation Sheet'!$B:$W,9,FALSE)&lt;0,"",VLOOKUP(N31,'[1]Valuation Sheet'!$B:$W,9,FALSE)),"")</f>
        <v>11.467051713532207</v>
      </c>
      <c r="Y31" s="51">
        <f t="shared" si="8"/>
        <v>0.13195571331981068</v>
      </c>
      <c r="Z31" s="52">
        <f t="shared" si="0"/>
        <v>9.0416101694915263E-2</v>
      </c>
      <c r="AA31" s="58">
        <f>IFERROR(VLOOKUP(N31,'[1]Valuation Sheet'!$B:$W,21,FALSE),"")</f>
        <v>-0.34933383249607219</v>
      </c>
      <c r="AB31" s="59">
        <f>IFERROR(VLOOKUP(N31,'[1]Valuation Sheet'!$B:$W,17,FALSE),"")</f>
        <v>-6.9866766499214417E-2</v>
      </c>
      <c r="AC31" s="29">
        <v>16.00365</v>
      </c>
      <c r="AF31" s="4">
        <f>IFERROR(IF(VLOOKUP(N31,'[1]Business Score'!$A:$BU,73,FALSE)&lt;0,"",VLOOKUP(N31,'[1]Business Score'!$A:$BU,73,FALSE)),"")</f>
        <v>17.57434535500817</v>
      </c>
    </row>
    <row r="32" spans="1:32" x14ac:dyDescent="0.25">
      <c r="A32" s="28">
        <f>IFERROR(_xlfn.RANK.AVG(P32,P$5:P$92,'Market Summary'!$Q$1),"")</f>
        <v>5</v>
      </c>
      <c r="B32" s="28">
        <f>IFERROR(_xlfn.RANK.AVG(Q32,Q$5:Q$92,'Market Summary'!$Q$1),"")</f>
        <v>6</v>
      </c>
      <c r="C32" s="28">
        <f>IFERROR(_xlfn.RANK.AVG(R32,R$5:R$92,'Market Summary'!$Q$1),"")</f>
        <v>4</v>
      </c>
      <c r="D32" s="28">
        <f>IFERROR(_xlfn.RANK.AVG(S32,S$5:S$92,'Market Summary'!$Q$1),"")</f>
        <v>67</v>
      </c>
      <c r="E32" s="28">
        <f>IFERROR(_xlfn.RANK.AVG(T32,T$5:T$92,'Market Summary'!$Q$1),"")</f>
        <v>57</v>
      </c>
      <c r="F32" s="29">
        <f>IFERROR(_xlfn.RANK.AVG(U32,U$5:U$92,'Market Summary'!$Q$1),"")</f>
        <v>62</v>
      </c>
      <c r="G32" s="28" t="str">
        <f t="shared" si="1"/>
        <v/>
      </c>
      <c r="H32" s="28" t="str">
        <f t="shared" si="2"/>
        <v/>
      </c>
      <c r="I32" s="28">
        <f t="shared" si="3"/>
        <v>53</v>
      </c>
      <c r="J32" s="28" t="str">
        <f t="shared" si="4"/>
        <v/>
      </c>
      <c r="K32" s="28">
        <f t="shared" si="5"/>
        <v>6</v>
      </c>
      <c r="L32" s="28">
        <f t="shared" si="6"/>
        <v>56</v>
      </c>
      <c r="M32" s="28"/>
      <c r="N32" s="33" t="s">
        <v>45</v>
      </c>
      <c r="O32" s="55" t="str">
        <f>IFERROR(VLOOKUP(N32,'[1]Valuation Sheet'!$B:$W,7,FALSE),"")</f>
        <v>13.25</v>
      </c>
      <c r="P32" s="51">
        <f>IFERROR(VLOOKUP(N32,'[1]Price List'!$B:$Y,MATCH("CLOSE",'[1]Price List'!$6:$6,0)-1,FALSE)/VLOOKUP(N32,'[1]Price List'!$B:$D,MATCH("PCLOSE",'[1]Price List'!$6:$6,0)-1,FALSE)-1,"")</f>
        <v>6.0000000000000053E-2</v>
      </c>
      <c r="Q32" s="51">
        <f>IFERROR(VLOOKUP(N32,'[2]Price Movement'!$A:$J,6,FALSE),"")</f>
        <v>9.1666666666666563E-2</v>
      </c>
      <c r="R32" s="51">
        <f>IFERROR(VLOOKUP(N32,'[2]Price Movement'!$A:$J,5,FALSE),"")</f>
        <v>6.5040650406503975E-2</v>
      </c>
      <c r="S32" s="51">
        <f>IFERROR(VLOOKUP(N32,'[2]Price Movement'!$A:$J,7,FALSE),"")</f>
        <v>-0.61470588235294121</v>
      </c>
      <c r="T32" s="51">
        <f>IFERROR(VLOOKUP(N32,'[2]Price Movement'!$A:$J,8,FALSE),"")</f>
        <v>-0.78038558256496227</v>
      </c>
      <c r="U32" s="52">
        <f>IFERROR(VLOOKUP(N32,'[2]Price Movement'!$A:$J,9,FALSE),"")</f>
        <v>-0.89083333333333337</v>
      </c>
      <c r="V32" s="49" t="str">
        <f>IFERROR(IF(VLOOKUP(N32,'[1]Business Score'!$A:$P,16,FALSE)&lt;0,"",(VLOOKUP(N32,'[1]Business Score'!$A:$P,16,FALSE))),"")</f>
        <v/>
      </c>
      <c r="W32" s="56" t="str">
        <f t="shared" si="7"/>
        <v/>
      </c>
      <c r="X32" s="57">
        <f>IFERROR(IF(VLOOKUP(N32,'[1]Valuation Sheet'!$B:$W,9,FALSE)&lt;0,"",VLOOKUP(N32,'[1]Valuation Sheet'!$B:$W,9,FALSE)),"")</f>
        <v>16.178345227041298</v>
      </c>
      <c r="Y32" s="51" t="str">
        <f t="shared" si="8"/>
        <v/>
      </c>
      <c r="Z32" s="52">
        <f t="shared" si="0"/>
        <v>0.10995283018867924</v>
      </c>
      <c r="AA32" s="58">
        <f>IFERROR(VLOOKUP(N32,'[1]Valuation Sheet'!$B:$W,21,FALSE),"")</f>
        <v>-0.27380454318657033</v>
      </c>
      <c r="AB32" s="59">
        <f>IFERROR(VLOOKUP(N32,'[1]Valuation Sheet'!$B:$W,17,FALSE),"")</f>
        <v>-5.4760908637314087E-2</v>
      </c>
      <c r="AC32" s="29">
        <v>1.4568749999999999</v>
      </c>
      <c r="AF32" s="4">
        <f>IFERROR(IF(VLOOKUP(N32,'[1]Business Score'!$A:$BU,73,FALSE)&lt;0,"",VLOOKUP(N32,'[1]Business Score'!$A:$BU,73,FALSE)),"")</f>
        <v>21.56035421655691</v>
      </c>
    </row>
    <row r="33" spans="1:32" x14ac:dyDescent="0.25">
      <c r="A33" s="28" t="str">
        <f>IFERROR(_xlfn.RANK.AVG(P33,P$5:P$92,'Market Summary'!$Q$1),"")</f>
        <v/>
      </c>
      <c r="B33" s="28">
        <f>IFERROR(_xlfn.RANK.AVG(Q33,Q$5:Q$92,'Market Summary'!$Q$1),"")</f>
        <v>12</v>
      </c>
      <c r="C33" s="28">
        <f>IFERROR(_xlfn.RANK.AVG(R33,R$5:R$92,'Market Summary'!$Q$1),"")</f>
        <v>15.5</v>
      </c>
      <c r="D33" s="28">
        <f>IFERROR(_xlfn.RANK.AVG(S33,S$5:S$92,'Market Summary'!$Q$1),"")</f>
        <v>11</v>
      </c>
      <c r="E33" s="28" t="str">
        <f>IFERROR(_xlfn.RANK.AVG(T33,T$5:T$92,'Market Summary'!$Q$1),"")</f>
        <v/>
      </c>
      <c r="F33" s="29" t="str">
        <f>IFERROR(_xlfn.RANK.AVG(U33,U$5:U$92,'Market Summary'!$Q$1),"")</f>
        <v/>
      </c>
      <c r="G33" s="28" t="str">
        <f t="shared" si="1"/>
        <v/>
      </c>
      <c r="H33" s="28" t="str">
        <f t="shared" si="2"/>
        <v/>
      </c>
      <c r="I33" s="28" t="str">
        <f t="shared" si="3"/>
        <v/>
      </c>
      <c r="J33" s="28" t="str">
        <f t="shared" si="4"/>
        <v/>
      </c>
      <c r="K33" s="28" t="str">
        <f t="shared" si="5"/>
        <v/>
      </c>
      <c r="L33" s="28">
        <f t="shared" si="6"/>
        <v>50</v>
      </c>
      <c r="M33" s="28"/>
      <c r="N33" s="44" t="s">
        <v>46</v>
      </c>
      <c r="O33" s="55"/>
      <c r="P33" s="51" t="str">
        <f>IFERROR(VLOOKUP(N33,'[1]Price List'!$B:$Y,MATCH("CLOSE",'[1]Price List'!$6:$6,0)-1,FALSE)/VLOOKUP(N33,'[1]Price List'!$B:$D,MATCH("PCLOSE",'[1]Price List'!$6:$6,0)-1,FALSE)-1,"")</f>
        <v/>
      </c>
      <c r="Q33" s="51"/>
      <c r="R33" s="51"/>
      <c r="S33" s="51"/>
      <c r="T33" s="51"/>
      <c r="U33" s="52"/>
      <c r="V33" s="49" t="str">
        <f>IFERROR(IF(VLOOKUP(N33,'[1]Business Score'!$A:$P,16,FALSE)&lt;0,"",(VLOOKUP(N33,'[1]Business Score'!$A:$P,16,FALSE))),"")</f>
        <v/>
      </c>
      <c r="W33" s="56" t="str">
        <f t="shared" si="7"/>
        <v/>
      </c>
      <c r="X33" s="57"/>
      <c r="Y33" s="51" t="str">
        <f t="shared" si="8"/>
        <v/>
      </c>
      <c r="Z33" s="52" t="str">
        <f t="shared" si="0"/>
        <v/>
      </c>
      <c r="AA33" s="58"/>
      <c r="AB33" s="59"/>
      <c r="AC33" s="29">
        <v>0</v>
      </c>
      <c r="AF33" s="4" t="str">
        <f>IFERROR(IF(VLOOKUP(N33,'[1]Business Score'!$A:$BU,73,FALSE)&lt;0,"",VLOOKUP(N33,'[1]Business Score'!$A:$BU,73,FALSE)),"")</f>
        <v/>
      </c>
    </row>
    <row r="34" spans="1:32" x14ac:dyDescent="0.25">
      <c r="A34" s="28">
        <f>IFERROR(_xlfn.RANK.AVG(P34,P$5:P$92,'Market Summary'!$Q$1),"")</f>
        <v>30</v>
      </c>
      <c r="B34" s="28">
        <f>IFERROR(_xlfn.RANK.AVG(Q34,Q$5:Q$92,'Market Summary'!$Q$1),"")</f>
        <v>50</v>
      </c>
      <c r="C34" s="28">
        <f>IFERROR(_xlfn.RANK.AVG(R34,R$5:R$92,'Market Summary'!$Q$1),"")</f>
        <v>46</v>
      </c>
      <c r="D34" s="28">
        <f>IFERROR(_xlfn.RANK.AVG(S34,S$5:S$92,'Market Summary'!$Q$1),"")</f>
        <v>37</v>
      </c>
      <c r="E34" s="28">
        <f>IFERROR(_xlfn.RANK.AVG(T34,T$5:T$92,'Market Summary'!$Q$1),"")</f>
        <v>32</v>
      </c>
      <c r="F34" s="29">
        <f>IFERROR(_xlfn.RANK.AVG(U34,U$5:U$92,'Market Summary'!$Q$1),"")</f>
        <v>29</v>
      </c>
      <c r="G34" s="28">
        <f t="shared" si="1"/>
        <v>28</v>
      </c>
      <c r="H34" s="28">
        <f t="shared" si="2"/>
        <v>18</v>
      </c>
      <c r="I34" s="28">
        <f t="shared" si="3"/>
        <v>34</v>
      </c>
      <c r="J34" s="28">
        <f t="shared" si="4"/>
        <v>28</v>
      </c>
      <c r="K34" s="28">
        <f t="shared" si="5"/>
        <v>21</v>
      </c>
      <c r="L34" s="28">
        <f t="shared" si="6"/>
        <v>32</v>
      </c>
      <c r="M34" s="28"/>
      <c r="N34" s="33" t="s">
        <v>47</v>
      </c>
      <c r="O34" s="55" t="str">
        <f>IFERROR(VLOOKUP(N34,'[1]Valuation Sheet'!$B:$W,7,FALSE),"")</f>
        <v>7.00</v>
      </c>
      <c r="P34" s="51">
        <f>IFERROR(VLOOKUP(N34,'[1]Price List'!$B:$Y,MATCH("CLOSE",'[1]Price List'!$6:$6,0)-1,FALSE)/VLOOKUP(N34,'[1]Price List'!$B:$D,MATCH("PCLOSE",'[1]Price List'!$6:$6,0)-1,FALSE)-1,"")</f>
        <v>0</v>
      </c>
      <c r="Q34" s="51">
        <f>IFERROR(VLOOKUP(N34,'[2]Price Movement'!$A:$J,6,FALSE),"")</f>
        <v>-0.26744186046511631</v>
      </c>
      <c r="R34" s="51">
        <f>IFERROR(VLOOKUP(N34,'[2]Price Movement'!$A:$J,5,FALSE),"")</f>
        <v>-9.9999999999999978E-2</v>
      </c>
      <c r="S34" s="51">
        <f>IFERROR(VLOOKUP(N34,'[2]Price Movement'!$A:$J,7,FALSE),"")</f>
        <v>-0.26315789473684215</v>
      </c>
      <c r="T34" s="51">
        <f>IFERROR(VLOOKUP(N34,'[2]Price Movement'!$A:$J,8,FALSE),"")</f>
        <v>-0.17647058823529416</v>
      </c>
      <c r="U34" s="52">
        <f>IFERROR(VLOOKUP(N34,'[2]Price Movement'!$A:$J,9,FALSE),"")</f>
        <v>-0.26487747957993002</v>
      </c>
      <c r="V34" s="49">
        <f>IFERROR(IF(VLOOKUP(N34,'[1]Business Score'!$A:$P,16,FALSE)&lt;0,"",(VLOOKUP(N34,'[1]Business Score'!$A:$P,16,FALSE))),"")</f>
        <v>5.6967698254963217</v>
      </c>
      <c r="W34" s="56">
        <f t="shared" si="7"/>
        <v>-0.46670055716133485</v>
      </c>
      <c r="X34" s="57">
        <f>IFERROR(IF(VLOOKUP(N34,'[1]Valuation Sheet'!$B:$W,9,FALSE)&lt;0,"",VLOOKUP(N34,'[1]Valuation Sheet'!$B:$W,9,FALSE)),"")</f>
        <v>6.5745482885661461</v>
      </c>
      <c r="Y34" s="51">
        <f t="shared" si="8"/>
        <v>0.17553807344021954</v>
      </c>
      <c r="Z34" s="52">
        <f t="shared" si="0"/>
        <v>7.6017857142857137E-2</v>
      </c>
      <c r="AA34" s="58">
        <f>IFERROR(VLOOKUP(N34,'[1]Valuation Sheet'!$B:$W,21,FALSE),"")</f>
        <v>0.71741524708967619</v>
      </c>
      <c r="AB34" s="59">
        <f>IFERROR(VLOOKUP(N34,'[1]Valuation Sheet'!$B:$W,17,FALSE),"")</f>
        <v>0.14348304941793555</v>
      </c>
      <c r="AC34" s="29">
        <v>0.53212499999999996</v>
      </c>
      <c r="AF34" s="4">
        <f>IFERROR(IF(VLOOKUP(N34,'[1]Business Score'!$A:$BU,73,FALSE)&lt;0,"",VLOOKUP(N34,'[1]Business Score'!$A:$BU,73,FALSE)),"")</f>
        <v>10.68212221481679</v>
      </c>
    </row>
    <row r="35" spans="1:32" x14ac:dyDescent="0.25">
      <c r="A35" s="28">
        <f>IFERROR(_xlfn.RANK.AVG(P35,P$5:P$92,'Market Summary'!$Q$1),"")</f>
        <v>30</v>
      </c>
      <c r="B35" s="28">
        <f>IFERROR(_xlfn.RANK.AVG(Q35,Q$5:Q$92,'Market Summary'!$Q$1),"")</f>
        <v>55</v>
      </c>
      <c r="C35" s="28">
        <f>IFERROR(_xlfn.RANK.AVG(R35,R$5:R$92,'Market Summary'!$Q$1),"")</f>
        <v>46</v>
      </c>
      <c r="D35" s="28">
        <f>IFERROR(_xlfn.RANK.AVG(S35,S$5:S$92,'Market Summary'!$Q$1),"")</f>
        <v>39</v>
      </c>
      <c r="E35" s="28">
        <f>IFERROR(_xlfn.RANK.AVG(T35,T$5:T$92,'Market Summary'!$Q$1),"")</f>
        <v>44</v>
      </c>
      <c r="F35" s="29">
        <f>IFERROR(_xlfn.RANK.AVG(U35,U$5:U$92,'Market Summary'!$Q$1),"")</f>
        <v>37</v>
      </c>
      <c r="G35" s="28">
        <f t="shared" si="1"/>
        <v>47</v>
      </c>
      <c r="H35" s="28">
        <f t="shared" si="2"/>
        <v>22</v>
      </c>
      <c r="I35" s="28">
        <f t="shared" si="3"/>
        <v>43</v>
      </c>
      <c r="J35" s="28">
        <f t="shared" si="4"/>
        <v>47</v>
      </c>
      <c r="K35" s="28">
        <f t="shared" si="5"/>
        <v>18</v>
      </c>
      <c r="L35" s="28">
        <f t="shared" si="6"/>
        <v>57</v>
      </c>
      <c r="M35" s="28"/>
      <c r="N35" s="33" t="s">
        <v>48</v>
      </c>
      <c r="O35" s="55" t="str">
        <f>IFERROR(VLOOKUP(N35,'[1]Valuation Sheet'!$B:$W,7,FALSE),"")</f>
        <v>27.50</v>
      </c>
      <c r="P35" s="51">
        <f>IFERROR(VLOOKUP(N35,'[1]Price List'!$B:$Y,MATCH("CLOSE",'[1]Price List'!$6:$6,0)-1,FALSE)/VLOOKUP(N35,'[1]Price List'!$B:$D,MATCH("PCLOSE",'[1]Price List'!$6:$6,0)-1,FALSE)-1,"")</f>
        <v>0</v>
      </c>
      <c r="Q35" s="51">
        <f>IFERROR(VLOOKUP(N35,'[2]Price Movement'!$A:$J,6,FALSE),"")</f>
        <v>-0.2898134863701578</v>
      </c>
      <c r="R35" s="51">
        <f>IFERROR(VLOOKUP(N35,'[2]Price Movement'!$A:$J,5,FALSE),"")</f>
        <v>-9.9999999999999978E-2</v>
      </c>
      <c r="S35" s="51">
        <f>IFERROR(VLOOKUP(N35,'[2]Price Movement'!$A:$J,7,FALSE),"")</f>
        <v>-0.28260869565217395</v>
      </c>
      <c r="T35" s="51">
        <f>IFERROR(VLOOKUP(N35,'[2]Price Movement'!$A:$J,8,FALSE),"")</f>
        <v>-0.3125</v>
      </c>
      <c r="U35" s="52">
        <f>IFERROR(VLOOKUP(N35,'[2]Price Movement'!$A:$J,9,FALSE),"")</f>
        <v>-0.38279301745635907</v>
      </c>
      <c r="V35" s="49">
        <f>IFERROR(IF(VLOOKUP(N35,'[1]Business Score'!$A:$P,16,FALSE)&lt;0,"",(VLOOKUP(N35,'[1]Business Score'!$A:$P,16,FALSE))),"")</f>
        <v>8.5372457982706749</v>
      </c>
      <c r="W35" s="56">
        <f t="shared" si="7"/>
        <v>-0.43337357179049374</v>
      </c>
      <c r="X35" s="57">
        <f>IFERROR(IF(VLOOKUP(N35,'[1]Valuation Sheet'!$B:$W,9,FALSE)&lt;0,"",VLOOKUP(N35,'[1]Valuation Sheet'!$B:$W,9,FALSE)),"")</f>
        <v>8.6142290075528933</v>
      </c>
      <c r="Y35" s="51">
        <f t="shared" si="8"/>
        <v>0.11713379509379505</v>
      </c>
      <c r="Z35" s="52">
        <f t="shared" si="0"/>
        <v>7.9967999999999997E-2</v>
      </c>
      <c r="AA35" s="58">
        <f>IFERROR(VLOOKUP(N35,'[1]Valuation Sheet'!$B:$W,21,FALSE),"")</f>
        <v>-0.30443373305366905</v>
      </c>
      <c r="AB35" s="59">
        <f>IFERROR(VLOOKUP(N35,'[1]Valuation Sheet'!$B:$W,17,FALSE),"")</f>
        <v>-6.0886746610733788E-2</v>
      </c>
      <c r="AC35" s="29">
        <v>2.1991199999999997</v>
      </c>
      <c r="AF35" s="4">
        <f>IFERROR(IF(VLOOKUP(N35,'[1]Business Score'!$A:$BU,73,FALSE)&lt;0,"",VLOOKUP(N35,'[1]Business Score'!$A:$BU,73,FALSE)),"")</f>
        <v>15.066797758176728</v>
      </c>
    </row>
    <row r="36" spans="1:32" x14ac:dyDescent="0.25">
      <c r="A36" s="28" t="str">
        <f>IFERROR(_xlfn.RANK.AVG(P36,P$5:P$92,'Market Summary'!$Q$1),"")</f>
        <v/>
      </c>
      <c r="B36" s="28">
        <f>IFERROR(_xlfn.RANK.AVG(Q36,Q$5:Q$92,'Market Summary'!$Q$1),"")</f>
        <v>12</v>
      </c>
      <c r="C36" s="28">
        <f>IFERROR(_xlfn.RANK.AVG(R36,R$5:R$92,'Market Summary'!$Q$1),"")</f>
        <v>15.5</v>
      </c>
      <c r="D36" s="28">
        <f>IFERROR(_xlfn.RANK.AVG(S36,S$5:S$92,'Market Summary'!$Q$1),"")</f>
        <v>11</v>
      </c>
      <c r="E36" s="28" t="str">
        <f>IFERROR(_xlfn.RANK.AVG(T36,T$5:T$92,'Market Summary'!$Q$1),"")</f>
        <v/>
      </c>
      <c r="F36" s="29" t="str">
        <f>IFERROR(_xlfn.RANK.AVG(U36,U$5:U$92,'Market Summary'!$Q$1),"")</f>
        <v/>
      </c>
      <c r="G36" s="28" t="str">
        <f t="shared" si="1"/>
        <v/>
      </c>
      <c r="H36" s="28" t="str">
        <f t="shared" si="2"/>
        <v/>
      </c>
      <c r="I36" s="28" t="str">
        <f t="shared" si="3"/>
        <v/>
      </c>
      <c r="J36" s="28" t="str">
        <f t="shared" si="4"/>
        <v/>
      </c>
      <c r="K36" s="28" t="str">
        <f t="shared" si="5"/>
        <v/>
      </c>
      <c r="L36" s="28">
        <f t="shared" si="6"/>
        <v>50</v>
      </c>
      <c r="M36" s="28"/>
      <c r="N36" s="44" t="s">
        <v>49</v>
      </c>
      <c r="O36" s="55"/>
      <c r="P36" s="51" t="str">
        <f>IFERROR(VLOOKUP(N36,'[1]Price List'!$B:$Y,MATCH("CLOSE",'[1]Price List'!$6:$6,0)-1,FALSE)/VLOOKUP(N36,'[1]Price List'!$B:$D,MATCH("PCLOSE",'[1]Price List'!$6:$6,0)-1,FALSE)-1,"")</f>
        <v/>
      </c>
      <c r="Q36" s="51"/>
      <c r="R36" s="51"/>
      <c r="S36" s="51"/>
      <c r="T36" s="51"/>
      <c r="U36" s="52"/>
      <c r="V36" s="49" t="str">
        <f>IFERROR(IF(VLOOKUP(N36,'[1]Business Score'!$A:$P,16,FALSE)&lt;0,"",(VLOOKUP(N36,'[1]Business Score'!$A:$P,16,FALSE))),"")</f>
        <v/>
      </c>
      <c r="W36" s="56" t="str">
        <f t="shared" si="7"/>
        <v/>
      </c>
      <c r="X36" s="57"/>
      <c r="Y36" s="51" t="str">
        <f t="shared" si="8"/>
        <v/>
      </c>
      <c r="Z36" s="52" t="str">
        <f t="shared" si="0"/>
        <v/>
      </c>
      <c r="AA36" s="58"/>
      <c r="AB36" s="59"/>
      <c r="AC36" s="29">
        <v>0</v>
      </c>
      <c r="AF36" s="4" t="str">
        <f>IFERROR(IF(VLOOKUP(N36,'[1]Business Score'!$A:$BU,73,FALSE)&lt;0,"",VLOOKUP(N36,'[1]Business Score'!$A:$BU,73,FALSE)),"")</f>
        <v/>
      </c>
    </row>
    <row r="37" spans="1:32" x14ac:dyDescent="0.25">
      <c r="A37" s="28">
        <f>IFERROR(_xlfn.RANK.AVG(P37,P$5:P$92,'Market Summary'!$Q$1),"")</f>
        <v>30</v>
      </c>
      <c r="B37" s="28">
        <f>IFERROR(_xlfn.RANK.AVG(Q37,Q$5:Q$92,'Market Summary'!$Q$1),"")</f>
        <v>2</v>
      </c>
      <c r="C37" s="28">
        <f>IFERROR(_xlfn.RANK.AVG(R37,R$5:R$92,'Market Summary'!$Q$1),"")</f>
        <v>3</v>
      </c>
      <c r="D37" s="28">
        <f>IFERROR(_xlfn.RANK.AVG(S37,S$5:S$92,'Market Summary'!$Q$1),"")</f>
        <v>18</v>
      </c>
      <c r="E37" s="28">
        <f>IFERROR(_xlfn.RANK.AVG(T37,T$5:T$92,'Market Summary'!$Q$1),"")</f>
        <v>23</v>
      </c>
      <c r="F37" s="29">
        <f>IFERROR(_xlfn.RANK.AVG(U37,U$5:U$92,'Market Summary'!$Q$1),"")</f>
        <v>14</v>
      </c>
      <c r="G37" s="28">
        <f t="shared" si="1"/>
        <v>48</v>
      </c>
      <c r="H37" s="28">
        <f t="shared" si="2"/>
        <v>52</v>
      </c>
      <c r="I37" s="28">
        <f t="shared" si="3"/>
        <v>29</v>
      </c>
      <c r="J37" s="28">
        <f t="shared" si="4"/>
        <v>48</v>
      </c>
      <c r="K37" s="28">
        <f t="shared" si="5"/>
        <v>17</v>
      </c>
      <c r="L37" s="28">
        <f t="shared" si="6"/>
        <v>39</v>
      </c>
      <c r="M37" s="28"/>
      <c r="N37" s="33" t="s">
        <v>50</v>
      </c>
      <c r="O37" s="55" t="str">
        <f>IFERROR(VLOOKUP(N37,'[1]Valuation Sheet'!$B:$W,7,FALSE),"")</f>
        <v>4.95</v>
      </c>
      <c r="P37" s="51">
        <f>IFERROR(VLOOKUP(N37,'[1]Price List'!$B:$Y,MATCH("CLOSE",'[1]Price List'!$6:$6,0)-1,FALSE)/VLOOKUP(N37,'[1]Price List'!$B:$D,MATCH("PCLOSE",'[1]Price List'!$6:$6,0)-1,FALSE)-1,"")</f>
        <v>0</v>
      </c>
      <c r="Q37" s="51">
        <f>IFERROR(VLOOKUP(N37,'[2]Price Movement'!$A:$J,6,FALSE),"")</f>
        <v>0.25714285714285712</v>
      </c>
      <c r="R37" s="51">
        <f>IFERROR(VLOOKUP(N37,'[2]Price Movement'!$A:$J,5,FALSE),"")</f>
        <v>6.6666666666666652E-2</v>
      </c>
      <c r="S37" s="51">
        <f>IFERROR(VLOOKUP(N37,'[2]Price Movement'!$A:$J,7,FALSE),"")</f>
        <v>-0.14838709677419348</v>
      </c>
      <c r="T37" s="51">
        <f>IFERROR(VLOOKUP(N37,'[2]Price Movement'!$A:$J,8,FALSE),"")</f>
        <v>0.17073170731707332</v>
      </c>
      <c r="U37" s="52">
        <f>IFERROR(VLOOKUP(N37,'[2]Price Movement'!$A:$J,9,FALSE),"")</f>
        <v>6.8825910931173961E-2</v>
      </c>
      <c r="V37" s="49">
        <f>IFERROR(IF(VLOOKUP(N37,'[1]Business Score'!$A:$P,16,FALSE)&lt;0,"",(VLOOKUP(N37,'[1]Business Score'!$A:$P,16,FALSE))),"")</f>
        <v>8.9555124612295032</v>
      </c>
      <c r="W37" s="56">
        <f t="shared" si="7"/>
        <v>0.25468641447904306</v>
      </c>
      <c r="X37" s="57">
        <f>IFERROR(IF(VLOOKUP(N37,'[1]Valuation Sheet'!$B:$W,9,FALSE)&lt;0,"",VLOOKUP(N37,'[1]Valuation Sheet'!$B:$W,9,FALSE)),"")</f>
        <v>5.8175702671580414</v>
      </c>
      <c r="Y37" s="51">
        <f t="shared" si="8"/>
        <v>0.11166306834245752</v>
      </c>
      <c r="Z37" s="52">
        <f t="shared" ref="Z37:Z68" si="9">IFERROR(AC37/O37,"")</f>
        <v>8.0777777777777782E-2</v>
      </c>
      <c r="AA37" s="58">
        <f>IFERROR(VLOOKUP(N37,'[1]Valuation Sheet'!$B:$W,21,FALSE),"")</f>
        <v>0.43981973935210728</v>
      </c>
      <c r="AB37" s="59">
        <f>IFERROR(VLOOKUP(N37,'[1]Valuation Sheet'!$B:$W,17,FALSE),"")</f>
        <v>8.7963947870421499E-2</v>
      </c>
      <c r="AC37" s="29">
        <v>0.39985000000000004</v>
      </c>
      <c r="AF37" s="4">
        <f>IFERROR(IF(VLOOKUP(N37,'[1]Business Score'!$A:$BU,73,FALSE)&lt;0,"",VLOOKUP(N37,'[1]Business Score'!$A:$BU,73,FALSE)),"")</f>
        <v>7.1376499800134612</v>
      </c>
    </row>
    <row r="38" spans="1:32" x14ac:dyDescent="0.25">
      <c r="A38" s="28" t="str">
        <f>IFERROR(_xlfn.RANK.AVG(P38,P$5:P$92,'Market Summary'!$Q$1),"")</f>
        <v/>
      </c>
      <c r="B38" s="28">
        <f>IFERROR(_xlfn.RANK.AVG(Q38,Q$5:Q$92,'Market Summary'!$Q$1),"")</f>
        <v>12</v>
      </c>
      <c r="C38" s="28">
        <f>IFERROR(_xlfn.RANK.AVG(R38,R$5:R$92,'Market Summary'!$Q$1),"")</f>
        <v>15.5</v>
      </c>
      <c r="D38" s="28">
        <f>IFERROR(_xlfn.RANK.AVG(S38,S$5:S$92,'Market Summary'!$Q$1),"")</f>
        <v>11</v>
      </c>
      <c r="E38" s="28" t="str">
        <f>IFERROR(_xlfn.RANK.AVG(T38,T$5:T$92,'Market Summary'!$Q$1),"")</f>
        <v/>
      </c>
      <c r="F38" s="29" t="str">
        <f>IFERROR(_xlfn.RANK.AVG(U38,U$5:U$92,'Market Summary'!$Q$1),"")</f>
        <v/>
      </c>
      <c r="G38" s="28" t="str">
        <f t="shared" si="1"/>
        <v/>
      </c>
      <c r="H38" s="28" t="str">
        <f t="shared" si="2"/>
        <v/>
      </c>
      <c r="I38" s="28" t="str">
        <f t="shared" si="3"/>
        <v/>
      </c>
      <c r="J38" s="28" t="str">
        <f t="shared" ref="J38:J69" si="10">IFERROR(_xlfn.RANK.AVG(Y38,Y$5:Y$92,0),"")</f>
        <v/>
      </c>
      <c r="K38" s="28" t="str">
        <f t="shared" ref="K38:K69" si="11">IFERROR(_xlfn.RANK.AVG(Z38,$Z$5:$Z$92,0),"")</f>
        <v/>
      </c>
      <c r="L38" s="28">
        <f t="shared" ref="L38:L69" si="12">IFERROR(_xlfn.RANK.AVG(AA38,AA$5:AA$92,0),"")</f>
        <v>50</v>
      </c>
      <c r="M38" s="28"/>
      <c r="N38" s="44" t="s">
        <v>51</v>
      </c>
      <c r="O38" s="55"/>
      <c r="P38" s="51" t="str">
        <f>IFERROR(VLOOKUP(N38,'[1]Price List'!$B:$Y,MATCH("CLOSE",'[1]Price List'!$6:$6,0)-1,FALSE)/VLOOKUP(N38,'[1]Price List'!$B:$D,MATCH("PCLOSE",'[1]Price List'!$6:$6,0)-1,FALSE)-1,"")</f>
        <v/>
      </c>
      <c r="Q38" s="51"/>
      <c r="R38" s="51"/>
      <c r="S38" s="51"/>
      <c r="T38" s="51"/>
      <c r="U38" s="52"/>
      <c r="V38" s="49" t="str">
        <f>IFERROR(IF(VLOOKUP(N38,'[1]Business Score'!$A:$P,16,FALSE)&lt;0,"",(VLOOKUP(N38,'[1]Business Score'!$A:$P,16,FALSE))),"")</f>
        <v/>
      </c>
      <c r="W38" s="56" t="str">
        <f t="shared" si="7"/>
        <v/>
      </c>
      <c r="X38" s="57"/>
      <c r="Y38" s="51" t="str">
        <f t="shared" si="8"/>
        <v/>
      </c>
      <c r="Z38" s="52" t="str">
        <f t="shared" si="9"/>
        <v/>
      </c>
      <c r="AA38" s="58"/>
      <c r="AB38" s="59"/>
      <c r="AC38" s="29">
        <v>0</v>
      </c>
      <c r="AF38" s="4" t="str">
        <f>IFERROR(IF(VLOOKUP(N38,'[1]Business Score'!$A:$BU,73,FALSE)&lt;0,"",VLOOKUP(N38,'[1]Business Score'!$A:$BU,73,FALSE)),"")</f>
        <v/>
      </c>
    </row>
    <row r="39" spans="1:32" x14ac:dyDescent="0.25">
      <c r="A39" s="28">
        <f>IFERROR(_xlfn.RANK.AVG(P39,P$5:P$92,'Market Summary'!$Q$1),"")</f>
        <v>9</v>
      </c>
      <c r="B39" s="28">
        <f>IFERROR(_xlfn.RANK.AVG(Q39,Q$5:Q$92,'Market Summary'!$Q$1),"")</f>
        <v>67</v>
      </c>
      <c r="C39" s="28">
        <f>IFERROR(_xlfn.RANK.AVG(R39,R$5:R$92,'Market Summary'!$Q$1),"")</f>
        <v>49</v>
      </c>
      <c r="D39" s="28">
        <f>IFERROR(_xlfn.RANK.AVG(S39,S$5:S$92,'Market Summary'!$Q$1),"")</f>
        <v>68</v>
      </c>
      <c r="E39" s="28">
        <f>IFERROR(_xlfn.RANK.AVG(T39,T$5:T$92,'Market Summary'!$Q$1),"")</f>
        <v>55</v>
      </c>
      <c r="F39" s="29">
        <f>IFERROR(_xlfn.RANK.AVG(U39,U$5:U$92,'Market Summary'!$Q$1),"")</f>
        <v>58.5</v>
      </c>
      <c r="G39" s="28">
        <f t="shared" si="1"/>
        <v>50</v>
      </c>
      <c r="H39" s="28">
        <f t="shared" si="2"/>
        <v>13</v>
      </c>
      <c r="I39" s="28">
        <f t="shared" si="3"/>
        <v>27</v>
      </c>
      <c r="J39" s="28">
        <f t="shared" si="10"/>
        <v>50</v>
      </c>
      <c r="K39" s="28">
        <f t="shared" si="11"/>
        <v>44</v>
      </c>
      <c r="L39" s="28">
        <f t="shared" si="12"/>
        <v>29</v>
      </c>
      <c r="M39" s="28"/>
      <c r="N39" s="33" t="s">
        <v>52</v>
      </c>
      <c r="O39" s="55" t="str">
        <f>IFERROR(VLOOKUP(N39,'[1]Valuation Sheet'!$B:$W,7,FALSE),"")</f>
        <v>6.90</v>
      </c>
      <c r="P39" s="51">
        <f>IFERROR(VLOOKUP(N39,'[1]Price List'!$B:$Y,MATCH("CLOSE",'[1]Price List'!$6:$6,0)-1,FALSE)/VLOOKUP(N39,'[1]Price List'!$B:$D,MATCH("PCLOSE",'[1]Price List'!$6:$6,0)-1,FALSE)-1,"")</f>
        <v>2.2222222222222365E-2</v>
      </c>
      <c r="Q39" s="51">
        <f>IFERROR(VLOOKUP(N39,'[2]Price Movement'!$A:$J,6,FALSE),"")</f>
        <v>-0.51219512195121952</v>
      </c>
      <c r="R39" s="51">
        <f>IFERROR(VLOOKUP(N39,'[2]Price Movement'!$A:$J,5,FALSE),"")</f>
        <v>-0.11111111111111116</v>
      </c>
      <c r="S39" s="51">
        <f>IFERROR(VLOOKUP(N39,'[2]Price Movement'!$A:$J,7,FALSE),"")</f>
        <v>-0.64285714285714279</v>
      </c>
      <c r="T39" s="51">
        <f>IFERROR(VLOOKUP(N39,'[2]Price Movement'!$A:$J,8,FALSE),"")</f>
        <v>-0.70873786407766992</v>
      </c>
      <c r="U39" s="52">
        <f>IFERROR(VLOOKUP(N39,'[2]Price Movement'!$A:$J,9,FALSE),"")</f>
        <v>-0.84615384615384615</v>
      </c>
      <c r="V39" s="49">
        <f>IFERROR(IF(VLOOKUP(N39,'[1]Business Score'!$A:$P,16,FALSE)&lt;0,"",(VLOOKUP(N39,'[1]Business Score'!$A:$P,16,FALSE))),"")</f>
        <v>12.360413466727506</v>
      </c>
      <c r="W39" s="56">
        <f t="shared" si="7"/>
        <v>-0.57604978356943015</v>
      </c>
      <c r="X39" s="57">
        <f>IFERROR(IF(VLOOKUP(N39,'[1]Valuation Sheet'!$B:$W,9,FALSE)&lt;0,"",VLOOKUP(N39,'[1]Valuation Sheet'!$B:$W,9,FALSE)),"")</f>
        <v>5.6770472185462939</v>
      </c>
      <c r="Y39" s="51">
        <f t="shared" si="8"/>
        <v>8.0903442485306773E-2</v>
      </c>
      <c r="Z39" s="52">
        <f t="shared" si="9"/>
        <v>2.1760869565217392E-2</v>
      </c>
      <c r="AA39" s="58">
        <f>IFERROR(VLOOKUP(N39,'[1]Valuation Sheet'!$B:$W,21,FALSE),"")</f>
        <v>0.98404165525479592</v>
      </c>
      <c r="AB39" s="59">
        <f>IFERROR(VLOOKUP(N39,'[1]Valuation Sheet'!$B:$W,17,FALSE),"")</f>
        <v>0.19680833105095918</v>
      </c>
      <c r="AC39" s="29">
        <v>0.15015000000000001</v>
      </c>
      <c r="AF39" s="4">
        <f>IFERROR(IF(VLOOKUP(N39,'[1]Business Score'!$A:$BU,73,FALSE)&lt;0,"",VLOOKUP(N39,'[1]Business Score'!$A:$BU,73,FALSE)),"")</f>
        <v>29.155341801203598</v>
      </c>
    </row>
    <row r="40" spans="1:32" x14ac:dyDescent="0.25">
      <c r="A40" s="28">
        <f>IFERROR(_xlfn.RANK.AVG(P40,P$5:P$92,'Market Summary'!$Q$1),"")</f>
        <v>54</v>
      </c>
      <c r="B40" s="28">
        <f>IFERROR(_xlfn.RANK.AVG(Q40,Q$5:Q$92,'Market Summary'!$Q$1),"")</f>
        <v>49</v>
      </c>
      <c r="C40" s="28">
        <f>IFERROR(_xlfn.RANK.AVG(R40,R$5:R$92,'Market Summary'!$Q$1),"")</f>
        <v>36</v>
      </c>
      <c r="D40" s="28">
        <f>IFERROR(_xlfn.RANK.AVG(S40,S$5:S$92,'Market Summary'!$Q$1),"")</f>
        <v>22</v>
      </c>
      <c r="E40" s="28">
        <f>IFERROR(_xlfn.RANK.AVG(T40,T$5:T$92,'Market Summary'!$Q$1),"")</f>
        <v>38</v>
      </c>
      <c r="F40" s="29">
        <f>IFERROR(_xlfn.RANK.AVG(U40,U$5:U$92,'Market Summary'!$Q$1),"")</f>
        <v>55</v>
      </c>
      <c r="G40" s="28">
        <f t="shared" si="1"/>
        <v>4</v>
      </c>
      <c r="H40" s="28">
        <f t="shared" si="2"/>
        <v>3</v>
      </c>
      <c r="I40" s="28">
        <f t="shared" si="3"/>
        <v>25</v>
      </c>
      <c r="J40" s="28">
        <f t="shared" si="10"/>
        <v>4</v>
      </c>
      <c r="K40" s="28">
        <f t="shared" si="11"/>
        <v>43</v>
      </c>
      <c r="L40" s="28">
        <f t="shared" si="12"/>
        <v>20</v>
      </c>
      <c r="M40" s="28"/>
      <c r="N40" s="33" t="s">
        <v>53</v>
      </c>
      <c r="O40" s="55" t="str">
        <f>IFERROR(VLOOKUP(N40,'[1]Valuation Sheet'!$B:$W,7,FALSE),"")</f>
        <v>1.07</v>
      </c>
      <c r="P40" s="51">
        <f>IFERROR(VLOOKUP(N40,'[1]Price List'!$B:$Y,MATCH("CLOSE",'[1]Price List'!$6:$6,0)-1,FALSE)/VLOOKUP(N40,'[1]Price List'!$B:$D,MATCH("PCLOSE",'[1]Price List'!$6:$6,0)-1,FALSE)-1,"")</f>
        <v>-1.834862385321101E-2</v>
      </c>
      <c r="Q40" s="51">
        <f>IFERROR(VLOOKUP(N40,'[2]Price Movement'!$A:$J,6,FALSE),"")</f>
        <v>-0.26356589147286824</v>
      </c>
      <c r="R40" s="51">
        <f>IFERROR(VLOOKUP(N40,'[2]Price Movement'!$A:$J,5,FALSE),"")</f>
        <v>-6.8627450980392246E-2</v>
      </c>
      <c r="S40" s="51">
        <f>IFERROR(VLOOKUP(N40,'[2]Price Movement'!$A:$J,7,FALSE),"")</f>
        <v>-0.18103448275862066</v>
      </c>
      <c r="T40" s="51">
        <f>IFERROR(VLOOKUP(N40,'[2]Price Movement'!$A:$J,8,FALSE),"")</f>
        <v>-0.26356589147286824</v>
      </c>
      <c r="U40" s="52">
        <f>IFERROR(VLOOKUP(N40,'[2]Price Movement'!$A:$J,9,FALSE),"")</f>
        <v>-0.82632541133455206</v>
      </c>
      <c r="V40" s="49">
        <f>IFERROR(IF(VLOOKUP(N40,'[1]Business Score'!$A:$P,16,FALSE)&lt;0,"",(VLOOKUP(N40,'[1]Business Score'!$A:$P,16,FALSE))),"")</f>
        <v>1.8722119531552126</v>
      </c>
      <c r="W40" s="56">
        <f t="shared" si="7"/>
        <v>-0.86990305678250257</v>
      </c>
      <c r="X40" s="57">
        <f>IFERROR(IF(VLOOKUP(N40,'[1]Valuation Sheet'!$B:$W,9,FALSE)&lt;0,"",VLOOKUP(N40,'[1]Valuation Sheet'!$B:$W,9,FALSE)),"")</f>
        <v>5.4969962256979441</v>
      </c>
      <c r="Y40" s="51">
        <f t="shared" si="8"/>
        <v>0.53412755874927198</v>
      </c>
      <c r="Z40" s="52">
        <f t="shared" si="9"/>
        <v>2.8026168224299066E-2</v>
      </c>
      <c r="AA40" s="58">
        <f>IFERROR(VLOOKUP(N40,'[1]Valuation Sheet'!$B:$W,21,FALSE),"")</f>
        <v>1.5646516618516038</v>
      </c>
      <c r="AB40" s="59">
        <f>IFERROR(VLOOKUP(N40,'[1]Valuation Sheet'!$B:$W,17,FALSE),"")</f>
        <v>0.31293033237032075</v>
      </c>
      <c r="AC40" s="29">
        <v>2.9988000000000001E-2</v>
      </c>
      <c r="AF40" s="4">
        <f>IFERROR(IF(VLOOKUP(N40,'[1]Business Score'!$A:$BU,73,FALSE)&lt;0,"",VLOOKUP(N40,'[1]Business Score'!$A:$BU,73,FALSE)),"")</f>
        <v>14.390898870123561</v>
      </c>
    </row>
    <row r="41" spans="1:32" x14ac:dyDescent="0.25">
      <c r="A41" s="28">
        <f>IFERROR(_xlfn.RANK.AVG(P41,P$5:P$92,'Market Summary'!$Q$1),"")</f>
        <v>60</v>
      </c>
      <c r="B41" s="28">
        <f>IFERROR(_xlfn.RANK.AVG(Q41,Q$5:Q$92,'Market Summary'!$Q$1),"")</f>
        <v>65</v>
      </c>
      <c r="C41" s="28">
        <f>IFERROR(_xlfn.RANK.AVG(R41,R$5:R$92,'Market Summary'!$Q$1),"")</f>
        <v>56</v>
      </c>
      <c r="D41" s="28">
        <f>IFERROR(_xlfn.RANK.AVG(S41,S$5:S$92,'Market Summary'!$Q$1),"")</f>
        <v>65</v>
      </c>
      <c r="E41" s="28">
        <f>IFERROR(_xlfn.RANK.AVG(T41,T$5:T$92,'Market Summary'!$Q$1),"")</f>
        <v>56</v>
      </c>
      <c r="F41" s="29">
        <f>IFERROR(_xlfn.RANK.AVG(U41,U$5:U$92,'Market Summary'!$Q$1),"")</f>
        <v>63</v>
      </c>
      <c r="G41" s="28" t="str">
        <f t="shared" si="1"/>
        <v/>
      </c>
      <c r="H41" s="28" t="str">
        <f t="shared" si="2"/>
        <v/>
      </c>
      <c r="I41" s="28">
        <f t="shared" si="3"/>
        <v>11</v>
      </c>
      <c r="J41" s="28" t="str">
        <f t="shared" si="10"/>
        <v/>
      </c>
      <c r="K41" s="28">
        <f t="shared" si="11"/>
        <v>8</v>
      </c>
      <c r="L41" s="28">
        <f t="shared" si="12"/>
        <v>9</v>
      </c>
      <c r="M41" s="28"/>
      <c r="N41" s="33" t="s">
        <v>54</v>
      </c>
      <c r="O41" s="55" t="str">
        <f>IFERROR(VLOOKUP(N41,'[1]Valuation Sheet'!$B:$W,7,FALSE),"")</f>
        <v>6.10</v>
      </c>
      <c r="P41" s="51">
        <f>IFERROR(VLOOKUP(N41,'[1]Price List'!$B:$Y,MATCH("CLOSE",'[1]Price List'!$6:$6,0)-1,FALSE)/VLOOKUP(N41,'[1]Price List'!$B:$D,MATCH("PCLOSE",'[1]Price List'!$6:$6,0)-1,FALSE)-1,"")</f>
        <v>-6.8702290076335881E-2</v>
      </c>
      <c r="Q41" s="51">
        <f>IFERROR(VLOOKUP(N41,'[2]Price Movement'!$A:$J,6,FALSE),"")</f>
        <v>-0.41361256544502623</v>
      </c>
      <c r="R41" s="51">
        <f>IFERROR(VLOOKUP(N41,'[2]Price Movement'!$A:$J,5,FALSE),"")</f>
        <v>-0.14503816793893132</v>
      </c>
      <c r="S41" s="51">
        <f>IFERROR(VLOOKUP(N41,'[2]Price Movement'!$A:$J,7,FALSE),"")</f>
        <v>-0.57735849056603783</v>
      </c>
      <c r="T41" s="51">
        <f>IFERROR(VLOOKUP(N41,'[2]Price Movement'!$A:$J,8,FALSE),"")</f>
        <v>-0.72125435540069693</v>
      </c>
      <c r="U41" s="52">
        <f>IFERROR(VLOOKUP(N41,'[2]Price Movement'!$A:$J,9,FALSE),"")</f>
        <v>-0.9096774193548387</v>
      </c>
      <c r="V41" s="49" t="str">
        <f>IFERROR(IF(VLOOKUP(N41,'[1]Business Score'!$A:$P,16,FALSE)&lt;0,"",(VLOOKUP(N41,'[1]Business Score'!$A:$P,16,FALSE))),"")</f>
        <v/>
      </c>
      <c r="W41" s="56" t="str">
        <f t="shared" si="7"/>
        <v/>
      </c>
      <c r="X41" s="57">
        <f>IFERROR(IF(VLOOKUP(N41,'[1]Valuation Sheet'!$B:$W,9,FALSE)&lt;0,"",VLOOKUP(N41,'[1]Valuation Sheet'!$B:$W,9,FALSE)),"")</f>
        <v>3.4185161115169671</v>
      </c>
      <c r="Y41" s="51" t="str">
        <f t="shared" si="8"/>
        <v/>
      </c>
      <c r="Z41" s="52">
        <f t="shared" si="9"/>
        <v>0.10649180327868853</v>
      </c>
      <c r="AA41" s="58">
        <f>IFERROR(VLOOKUP(N41,'[1]Valuation Sheet'!$B:$W,21,FALSE),"")</f>
        <v>3.330713630505052</v>
      </c>
      <c r="AB41" s="59">
        <f>IFERROR(VLOOKUP(N41,'[1]Valuation Sheet'!$B:$W,17,FALSE),"")</f>
        <v>0.66614272610101066</v>
      </c>
      <c r="AC41" s="29">
        <v>0.64959999999999996</v>
      </c>
      <c r="AF41" s="4">
        <f>IFERROR(IF(VLOOKUP(N41,'[1]Business Score'!$A:$BU,73,FALSE)&lt;0,"",VLOOKUP(N41,'[1]Business Score'!$A:$BU,73,FALSE)),"")</f>
        <v>14.859080322112121</v>
      </c>
    </row>
    <row r="42" spans="1:32" x14ac:dyDescent="0.25">
      <c r="A42" s="28">
        <f>IFERROR(_xlfn.RANK.AVG(P42,P$5:P$92,'Market Summary'!$Q$1),"")</f>
        <v>6</v>
      </c>
      <c r="B42" s="28">
        <f>IFERROR(_xlfn.RANK.AVG(Q42,Q$5:Q$92,'Market Summary'!$Q$1),"")</f>
        <v>29</v>
      </c>
      <c r="C42" s="28">
        <f>IFERROR(_xlfn.RANK.AVG(R42,R$5:R$92,'Market Summary'!$Q$1),"")</f>
        <v>7</v>
      </c>
      <c r="D42" s="28">
        <f>IFERROR(_xlfn.RANK.AVG(S42,S$5:S$92,'Market Summary'!$Q$1),"")</f>
        <v>49</v>
      </c>
      <c r="E42" s="28">
        <f>IFERROR(_xlfn.RANK.AVG(T42,T$5:T$92,'Market Summary'!$Q$1),"")</f>
        <v>26</v>
      </c>
      <c r="F42" s="29">
        <f>IFERROR(_xlfn.RANK.AVG(U42,U$5:U$92,'Market Summary'!$Q$1),"")</f>
        <v>35</v>
      </c>
      <c r="G42" s="28">
        <f t="shared" si="1"/>
        <v>53</v>
      </c>
      <c r="H42" s="28">
        <f t="shared" si="2"/>
        <v>5</v>
      </c>
      <c r="I42" s="28">
        <f t="shared" si="3"/>
        <v>57</v>
      </c>
      <c r="J42" s="28">
        <f t="shared" si="10"/>
        <v>53</v>
      </c>
      <c r="K42" s="28">
        <f t="shared" si="11"/>
        <v>47</v>
      </c>
      <c r="L42" s="28">
        <f t="shared" si="12"/>
        <v>62</v>
      </c>
      <c r="M42" s="28"/>
      <c r="N42" s="33" t="s">
        <v>55</v>
      </c>
      <c r="O42" s="55" t="str">
        <f>IFERROR(VLOOKUP(N42,'[1]Valuation Sheet'!$B:$W,7,FALSE),"")</f>
        <v>32.00</v>
      </c>
      <c r="P42" s="51">
        <f>IFERROR(VLOOKUP(N42,'[1]Price List'!$B:$Y,MATCH("CLOSE",'[1]Price List'!$6:$6,0)-1,FALSE)/VLOOKUP(N42,'[1]Price List'!$B:$D,MATCH("PCLOSE",'[1]Price List'!$6:$6,0)-1,FALSE)-1,"")</f>
        <v>4.2345276872964188E-2</v>
      </c>
      <c r="Q42" s="51">
        <f>IFERROR(VLOOKUP(N42,'[2]Price Movement'!$A:$J,6,FALSE),"")</f>
        <v>-0.13513513513513509</v>
      </c>
      <c r="R42" s="51">
        <f>IFERROR(VLOOKUP(N42,'[2]Price Movement'!$A:$J,5,FALSE),"")</f>
        <v>4.2345276872964188E-2</v>
      </c>
      <c r="S42" s="51">
        <f>IFERROR(VLOOKUP(N42,'[2]Price Movement'!$A:$J,7,FALSE),"")</f>
        <v>-0.38283510125361619</v>
      </c>
      <c r="T42" s="51">
        <f>IFERROR(VLOOKUP(N42,'[2]Price Movement'!$A:$J,8,FALSE),"")</f>
        <v>-3.0303030303030276E-2</v>
      </c>
      <c r="U42" s="52">
        <f>IFERROR(VLOOKUP(N42,'[2]Price Movement'!$A:$J,9,FALSE),"")</f>
        <v>-0.34693877551020413</v>
      </c>
      <c r="V42" s="49">
        <f>IFERROR(IF(VLOOKUP(N42,'[1]Business Score'!$A:$P,16,FALSE)&lt;0,"",(VLOOKUP(N42,'[1]Business Score'!$A:$P,16,FALSE))),"")</f>
        <v>20.148591482051561</v>
      </c>
      <c r="W42" s="56">
        <f t="shared" si="7"/>
        <v>-0.76813253661794112</v>
      </c>
      <c r="X42" s="57">
        <f>IFERROR(IF(VLOOKUP(N42,'[1]Valuation Sheet'!$B:$W,9,FALSE)&lt;0,"",VLOOKUP(N42,'[1]Valuation Sheet'!$B:$W,9,FALSE)),"")</f>
        <v>33.726475144366169</v>
      </c>
      <c r="Y42" s="51">
        <f t="shared" si="8"/>
        <v>4.963126086956518E-2</v>
      </c>
      <c r="Z42" s="52">
        <f t="shared" si="9"/>
        <v>1.5640624999999998E-2</v>
      </c>
      <c r="AA42" s="58">
        <f>IFERROR(VLOOKUP(N42,'[1]Valuation Sheet'!$B:$W,21,FALSE),"")</f>
        <v>-0.5447495125584807</v>
      </c>
      <c r="AB42" s="59">
        <f>IFERROR(VLOOKUP(N42,'[1]Valuation Sheet'!$B:$W,17,FALSE),"")</f>
        <v>-0.10894990251169612</v>
      </c>
      <c r="AC42" s="29">
        <v>0.50049999999999994</v>
      </c>
      <c r="AF42" s="4">
        <f>IFERROR(IF(VLOOKUP(N42,'[1]Business Score'!$A:$BU,73,FALSE)&lt;0,"",VLOOKUP(N42,'[1]Business Score'!$A:$BU,73,FALSE)),"")</f>
        <v>86.897019478976162</v>
      </c>
    </row>
    <row r="43" spans="1:32" x14ac:dyDescent="0.25">
      <c r="A43" s="28" t="str">
        <f>IFERROR(_xlfn.RANK.AVG(P43,P$5:P$92,'Market Summary'!$Q$1),"")</f>
        <v/>
      </c>
      <c r="B43" s="28">
        <f>IFERROR(_xlfn.RANK.AVG(Q43,Q$5:Q$92,'Market Summary'!$Q$1),"")</f>
        <v>12</v>
      </c>
      <c r="C43" s="28">
        <f>IFERROR(_xlfn.RANK.AVG(R43,R$5:R$92,'Market Summary'!$Q$1),"")</f>
        <v>15.5</v>
      </c>
      <c r="D43" s="28">
        <f>IFERROR(_xlfn.RANK.AVG(S43,S$5:S$92,'Market Summary'!$Q$1),"")</f>
        <v>11</v>
      </c>
      <c r="E43" s="28" t="str">
        <f>IFERROR(_xlfn.RANK.AVG(T43,T$5:T$92,'Market Summary'!$Q$1),"")</f>
        <v/>
      </c>
      <c r="F43" s="29" t="str">
        <f>IFERROR(_xlfn.RANK.AVG(U43,U$5:U$92,'Market Summary'!$Q$1),"")</f>
        <v/>
      </c>
      <c r="G43" s="28" t="str">
        <f t="shared" si="1"/>
        <v/>
      </c>
      <c r="H43" s="28" t="str">
        <f t="shared" si="2"/>
        <v/>
      </c>
      <c r="I43" s="28" t="str">
        <f t="shared" si="3"/>
        <v/>
      </c>
      <c r="J43" s="28" t="str">
        <f t="shared" si="10"/>
        <v/>
      </c>
      <c r="K43" s="28" t="str">
        <f t="shared" si="11"/>
        <v/>
      </c>
      <c r="L43" s="28">
        <f t="shared" si="12"/>
        <v>50</v>
      </c>
      <c r="M43" s="28"/>
      <c r="N43" s="44" t="s">
        <v>56</v>
      </c>
      <c r="O43" s="55"/>
      <c r="P43" s="51" t="str">
        <f>IFERROR(VLOOKUP(N43,'[1]Price List'!$B:$Y,MATCH("CLOSE",'[1]Price List'!$6:$6,0)-1,FALSE)/VLOOKUP(N43,'[1]Price List'!$B:$D,MATCH("PCLOSE",'[1]Price List'!$6:$6,0)-1,FALSE)-1,"")</f>
        <v/>
      </c>
      <c r="Q43" s="51"/>
      <c r="R43" s="51"/>
      <c r="S43" s="51"/>
      <c r="T43" s="51"/>
      <c r="U43" s="52"/>
      <c r="V43" s="49" t="str">
        <f>IFERROR(IF(VLOOKUP(N43,'[1]Business Score'!$A:$P,16,FALSE)&lt;0,"",(VLOOKUP(N43,'[1]Business Score'!$A:$P,16,FALSE))),"")</f>
        <v/>
      </c>
      <c r="W43" s="56" t="str">
        <f t="shared" si="7"/>
        <v/>
      </c>
      <c r="X43" s="57"/>
      <c r="Y43" s="51" t="str">
        <f t="shared" si="8"/>
        <v/>
      </c>
      <c r="Z43" s="52" t="str">
        <f t="shared" si="9"/>
        <v/>
      </c>
      <c r="AA43" s="58"/>
      <c r="AB43" s="59"/>
      <c r="AC43" s="29">
        <v>0</v>
      </c>
      <c r="AF43" s="4" t="str">
        <f>IFERROR(IF(VLOOKUP(N43,'[1]Business Score'!$A:$BU,73,FALSE)&lt;0,"",VLOOKUP(N43,'[1]Business Score'!$A:$BU,73,FALSE)),"")</f>
        <v/>
      </c>
    </row>
    <row r="44" spans="1:32" x14ac:dyDescent="0.25">
      <c r="A44" s="28">
        <f>IFERROR(_xlfn.RANK.AVG(P44,P$5:P$92,'Market Summary'!$Q$1),"")</f>
        <v>62</v>
      </c>
      <c r="B44" s="28">
        <f>IFERROR(_xlfn.RANK.AVG(Q44,Q$5:Q$92,'Market Summary'!$Q$1),"")</f>
        <v>37</v>
      </c>
      <c r="C44" s="28">
        <f>IFERROR(_xlfn.RANK.AVG(R44,R$5:R$92,'Market Summary'!$Q$1),"")</f>
        <v>62</v>
      </c>
      <c r="D44" s="28">
        <f>IFERROR(_xlfn.RANK.AVG(S44,S$5:S$92,'Market Summary'!$Q$1),"")</f>
        <v>34</v>
      </c>
      <c r="E44" s="28">
        <f>IFERROR(_xlfn.RANK.AVG(T44,T$5:T$92,'Market Summary'!$Q$1),"")</f>
        <v>54</v>
      </c>
      <c r="F44" s="29">
        <f>IFERROR(_xlfn.RANK.AVG(U44,U$5:U$92,'Market Summary'!$Q$1),"")</f>
        <v>51</v>
      </c>
      <c r="G44" s="28">
        <f t="shared" si="1"/>
        <v>17</v>
      </c>
      <c r="H44" s="28">
        <f t="shared" si="2"/>
        <v>21</v>
      </c>
      <c r="I44" s="28">
        <f t="shared" si="3"/>
        <v>28</v>
      </c>
      <c r="J44" s="28">
        <f t="shared" si="10"/>
        <v>17</v>
      </c>
      <c r="K44" s="28">
        <f t="shared" si="11"/>
        <v>10</v>
      </c>
      <c r="L44" s="28">
        <f t="shared" si="12"/>
        <v>31</v>
      </c>
      <c r="M44" s="28"/>
      <c r="N44" s="33" t="s">
        <v>57</v>
      </c>
      <c r="O44" s="55" t="str">
        <f>IFERROR(VLOOKUP(N44,'[1]Valuation Sheet'!$B:$W,7,FALSE),"")</f>
        <v>19.95</v>
      </c>
      <c r="P44" s="51">
        <f>IFERROR(VLOOKUP(N44,'[1]Price List'!$B:$Y,MATCH("CLOSE",'[1]Price List'!$6:$6,0)-1,FALSE)/VLOOKUP(N44,'[1]Price List'!$B:$D,MATCH("PCLOSE",'[1]Price List'!$6:$6,0)-1,FALSE)-1,"")</f>
        <v>-8.9041095890410982E-2</v>
      </c>
      <c r="Q44" s="51">
        <f>IFERROR(VLOOKUP(N44,'[2]Price Movement'!$A:$J,6,FALSE),"")</f>
        <v>-0.18552036199095023</v>
      </c>
      <c r="R44" s="51">
        <f>IFERROR(VLOOKUP(N44,'[2]Price Movement'!$A:$J,5,FALSE),"")</f>
        <v>-0.17808219178082185</v>
      </c>
      <c r="S44" s="51">
        <f>IFERROR(VLOOKUP(N44,'[2]Price Movement'!$A:$J,7,FALSE),"")</f>
        <v>-0.2592592592592593</v>
      </c>
      <c r="T44" s="51">
        <f>IFERROR(VLOOKUP(N44,'[2]Price Movement'!$A:$J,8,FALSE),"")</f>
        <v>-0.64657372864716278</v>
      </c>
      <c r="U44" s="52">
        <f>IFERROR(VLOOKUP(N44,'[2]Price Movement'!$A:$J,9,FALSE),"")</f>
        <v>-0.7142857142857143</v>
      </c>
      <c r="V44" s="49">
        <f>IFERROR(IF(VLOOKUP(N44,'[1]Business Score'!$A:$P,16,FALSE)&lt;0,"",(VLOOKUP(N44,'[1]Business Score'!$A:$P,16,FALSE))),"")</f>
        <v>3.8939233654248744</v>
      </c>
      <c r="W44" s="56">
        <f t="shared" si="7"/>
        <v>-0.45067971780498306</v>
      </c>
      <c r="X44" s="57">
        <f>IFERROR(IF(VLOOKUP(N44,'[1]Valuation Sheet'!$B:$W,9,FALSE)&lt;0,"",VLOOKUP(N44,'[1]Valuation Sheet'!$B:$W,9,FALSE)),"")</f>
        <v>5.6967626226221748</v>
      </c>
      <c r="Y44" s="51">
        <f t="shared" si="8"/>
        <v>0.25681039562289582</v>
      </c>
      <c r="Z44" s="52">
        <f t="shared" si="9"/>
        <v>0.10076441102756893</v>
      </c>
      <c r="AA44" s="58">
        <f>IFERROR(VLOOKUP(N44,'[1]Valuation Sheet'!$B:$W,21,FALSE),"")</f>
        <v>0.77880738412768635</v>
      </c>
      <c r="AB44" s="59">
        <f>IFERROR(VLOOKUP(N44,'[1]Valuation Sheet'!$B:$W,17,FALSE),"")</f>
        <v>0.15576147682553731</v>
      </c>
      <c r="AC44" s="29">
        <v>2.0102500000000001</v>
      </c>
      <c r="AF44" s="4">
        <f>IFERROR(IF(VLOOKUP(N44,'[1]Business Score'!$A:$BU,73,FALSE)&lt;0,"",VLOOKUP(N44,'[1]Business Score'!$A:$BU,73,FALSE)),"")</f>
        <v>7.0886211407764348</v>
      </c>
    </row>
    <row r="45" spans="1:32" x14ac:dyDescent="0.25">
      <c r="A45" s="28" t="str">
        <f>IFERROR(_xlfn.RANK.AVG(P45,P$5:P$92,'Market Summary'!$Q$1),"")</f>
        <v/>
      </c>
      <c r="B45" s="28">
        <f>IFERROR(_xlfn.RANK.AVG(Q45,Q$5:Q$92,'Market Summary'!$Q$1),"")</f>
        <v>12</v>
      </c>
      <c r="C45" s="28">
        <f>IFERROR(_xlfn.RANK.AVG(R45,R$5:R$92,'Market Summary'!$Q$1),"")</f>
        <v>15.5</v>
      </c>
      <c r="D45" s="28">
        <f>IFERROR(_xlfn.RANK.AVG(S45,S$5:S$92,'Market Summary'!$Q$1),"")</f>
        <v>11</v>
      </c>
      <c r="E45" s="28" t="str">
        <f>IFERROR(_xlfn.RANK.AVG(T45,T$5:T$92,'Market Summary'!$Q$1),"")</f>
        <v/>
      </c>
      <c r="F45" s="29" t="str">
        <f>IFERROR(_xlfn.RANK.AVG(U45,U$5:U$92,'Market Summary'!$Q$1),"")</f>
        <v/>
      </c>
      <c r="G45" s="28" t="str">
        <f t="shared" si="1"/>
        <v/>
      </c>
      <c r="H45" s="28" t="str">
        <f t="shared" si="2"/>
        <v/>
      </c>
      <c r="I45" s="28" t="str">
        <f t="shared" si="3"/>
        <v/>
      </c>
      <c r="J45" s="28" t="str">
        <f t="shared" si="10"/>
        <v/>
      </c>
      <c r="K45" s="28" t="str">
        <f t="shared" si="11"/>
        <v/>
      </c>
      <c r="L45" s="28">
        <f t="shared" si="12"/>
        <v>50</v>
      </c>
      <c r="M45" s="28"/>
      <c r="N45" s="44" t="s">
        <v>58</v>
      </c>
      <c r="O45" s="55"/>
      <c r="P45" s="51" t="str">
        <f>IFERROR(VLOOKUP(N45,'[1]Price List'!$B:$Y,MATCH("CLOSE",'[1]Price List'!$6:$6,0)-1,FALSE)/VLOOKUP(N45,'[1]Price List'!$B:$D,MATCH("PCLOSE",'[1]Price List'!$6:$6,0)-1,FALSE)-1,"")</f>
        <v/>
      </c>
      <c r="Q45" s="51"/>
      <c r="R45" s="51"/>
      <c r="S45" s="51"/>
      <c r="T45" s="51"/>
      <c r="U45" s="52"/>
      <c r="V45" s="49" t="str">
        <f>IFERROR(IF(VLOOKUP(N45,'[1]Business Score'!$A:$P,16,FALSE)&lt;0,"",(VLOOKUP(N45,'[1]Business Score'!$A:$P,16,FALSE))),"")</f>
        <v/>
      </c>
      <c r="W45" s="56" t="str">
        <f t="shared" si="7"/>
        <v/>
      </c>
      <c r="X45" s="57"/>
      <c r="Y45" s="51" t="str">
        <f t="shared" si="8"/>
        <v/>
      </c>
      <c r="Z45" s="52" t="str">
        <f t="shared" si="9"/>
        <v/>
      </c>
      <c r="AA45" s="58"/>
      <c r="AB45" s="59"/>
      <c r="AC45" s="29">
        <v>0</v>
      </c>
      <c r="AF45" s="4" t="str">
        <f>IFERROR(IF(VLOOKUP(N45,'[1]Business Score'!$A:$BU,73,FALSE)&lt;0,"",VLOOKUP(N45,'[1]Business Score'!$A:$BU,73,FALSE)),"")</f>
        <v/>
      </c>
    </row>
    <row r="46" spans="1:32" x14ac:dyDescent="0.25">
      <c r="A46" s="28">
        <f>IFERROR(_xlfn.RANK.AVG(P46,P$5:P$92,'Market Summary'!$Q$1),"")</f>
        <v>12</v>
      </c>
      <c r="B46" s="28">
        <f>IFERROR(_xlfn.RANK.AVG(Q46,Q$5:Q$92,'Market Summary'!$Q$1),"")</f>
        <v>33</v>
      </c>
      <c r="C46" s="28">
        <f>IFERROR(_xlfn.RANK.AVG(R46,R$5:R$92,'Market Summary'!$Q$1),"")</f>
        <v>5</v>
      </c>
      <c r="D46" s="28">
        <f>IFERROR(_xlfn.RANK.AVG(S46,S$5:S$92,'Market Summary'!$Q$1),"")</f>
        <v>59</v>
      </c>
      <c r="E46" s="28">
        <f>IFERROR(_xlfn.RANK.AVG(T46,T$5:T$92,'Market Summary'!$Q$1),"")</f>
        <v>28</v>
      </c>
      <c r="F46" s="29">
        <f>IFERROR(_xlfn.RANK.AVG(U46,U$5:U$92,'Market Summary'!$Q$1),"")</f>
        <v>25</v>
      </c>
      <c r="G46" s="28">
        <f t="shared" si="1"/>
        <v>29</v>
      </c>
      <c r="H46" s="28">
        <f t="shared" si="2"/>
        <v>11</v>
      </c>
      <c r="I46" s="28">
        <f t="shared" si="3"/>
        <v>36</v>
      </c>
      <c r="J46" s="28">
        <f t="shared" si="10"/>
        <v>29</v>
      </c>
      <c r="K46" s="28">
        <f t="shared" si="11"/>
        <v>2</v>
      </c>
      <c r="L46" s="28">
        <f t="shared" si="12"/>
        <v>49</v>
      </c>
      <c r="M46" s="28"/>
      <c r="N46" s="33" t="s">
        <v>59</v>
      </c>
      <c r="O46" s="55" t="str">
        <f>IFERROR(VLOOKUP(N46,'[1]Valuation Sheet'!$B:$W,7,FALSE),"")</f>
        <v>1.41</v>
      </c>
      <c r="P46" s="51">
        <f>IFERROR(VLOOKUP(N46,'[1]Price List'!$B:$Y,MATCH("CLOSE",'[1]Price List'!$6:$6,0)-1,FALSE)/VLOOKUP(N46,'[1]Price List'!$B:$D,MATCH("PCLOSE",'[1]Price List'!$6:$6,0)-1,FALSE)-1,"")</f>
        <v>7.1428571428571175E-3</v>
      </c>
      <c r="Q46" s="51">
        <f>IFERROR(VLOOKUP(N46,'[2]Price Movement'!$A:$J,6,FALSE),"")</f>
        <v>-0.14857142857142858</v>
      </c>
      <c r="R46" s="51">
        <f>IFERROR(VLOOKUP(N46,'[2]Price Movement'!$A:$J,5,FALSE),"")</f>
        <v>6.4285714285714279E-2</v>
      </c>
      <c r="S46" s="51">
        <f>IFERROR(VLOOKUP(N46,'[2]Price Movement'!$A:$J,7,FALSE),"")</f>
        <v>-0.50333333333333341</v>
      </c>
      <c r="T46" s="51">
        <f>IFERROR(VLOOKUP(N46,'[2]Price Movement'!$A:$J,8,FALSE),"")</f>
        <v>-8.0246913580246937E-2</v>
      </c>
      <c r="U46" s="52">
        <f>IFERROR(VLOOKUP(N46,'[2]Price Movement'!$A:$J,9,FALSE),"")</f>
        <v>-0.21578947368421053</v>
      </c>
      <c r="V46" s="49">
        <f>IFERROR(IF(VLOOKUP(N46,'[1]Business Score'!$A:$P,16,FALSE)&lt;0,"",(VLOOKUP(N46,'[1]Business Score'!$A:$P,16,FALSE))),"")</f>
        <v>5.9560067681895115</v>
      </c>
      <c r="W46" s="56">
        <f t="shared" si="7"/>
        <v>-0.60146694613551444</v>
      </c>
      <c r="X46" s="57">
        <f>IFERROR(IF(VLOOKUP(N46,'[1]Valuation Sheet'!$B:$W,9,FALSE)&lt;0,"",VLOOKUP(N46,'[1]Valuation Sheet'!$B:$W,9,FALSE)),"")</f>
        <v>6.8764990536004476</v>
      </c>
      <c r="Y46" s="51">
        <f t="shared" si="8"/>
        <v>0.1678977272727272</v>
      </c>
      <c r="Z46" s="52">
        <f t="shared" si="9"/>
        <v>0.14183333333333337</v>
      </c>
      <c r="AA46" s="58">
        <f>IFERROR(VLOOKUP(N46,'[1]Valuation Sheet'!$B:$W,21,FALSE),"")</f>
        <v>0.1572085024529648</v>
      </c>
      <c r="AB46" s="59">
        <f>IFERROR(VLOOKUP(N46,'[1]Valuation Sheet'!$B:$W,17,FALSE),"")</f>
        <v>3.1441700490592916E-2</v>
      </c>
      <c r="AC46" s="29">
        <v>0.19998500000000005</v>
      </c>
      <c r="AF46" s="4">
        <f>IFERROR(IF(VLOOKUP(N46,'[1]Business Score'!$A:$BU,73,FALSE)&lt;0,"",VLOOKUP(N46,'[1]Business Score'!$A:$BU,73,FALSE)),"")</f>
        <v>14.944825053870568</v>
      </c>
    </row>
    <row r="47" spans="1:32" x14ac:dyDescent="0.25">
      <c r="A47" s="28" t="str">
        <f>IFERROR(_xlfn.RANK.AVG(P47,P$5:P$92,'Market Summary'!$Q$1),"")</f>
        <v/>
      </c>
      <c r="B47" s="28">
        <f>IFERROR(_xlfn.RANK.AVG(Q47,Q$5:Q$92,'Market Summary'!$Q$1),"")</f>
        <v>12</v>
      </c>
      <c r="C47" s="28">
        <f>IFERROR(_xlfn.RANK.AVG(R47,R$5:R$92,'Market Summary'!$Q$1),"")</f>
        <v>15.5</v>
      </c>
      <c r="D47" s="28">
        <f>IFERROR(_xlfn.RANK.AVG(S47,S$5:S$92,'Market Summary'!$Q$1),"")</f>
        <v>11</v>
      </c>
      <c r="E47" s="28" t="str">
        <f>IFERROR(_xlfn.RANK.AVG(T47,T$5:T$92,'Market Summary'!$Q$1),"")</f>
        <v/>
      </c>
      <c r="F47" s="29" t="str">
        <f>IFERROR(_xlfn.RANK.AVG(U47,U$5:U$92,'Market Summary'!$Q$1),"")</f>
        <v/>
      </c>
      <c r="G47" s="28" t="str">
        <f t="shared" si="1"/>
        <v/>
      </c>
      <c r="H47" s="28" t="str">
        <f t="shared" si="2"/>
        <v/>
      </c>
      <c r="I47" s="28" t="str">
        <f t="shared" si="3"/>
        <v/>
      </c>
      <c r="J47" s="28" t="str">
        <f t="shared" si="10"/>
        <v/>
      </c>
      <c r="K47" s="28" t="str">
        <f t="shared" si="11"/>
        <v/>
      </c>
      <c r="L47" s="28">
        <f t="shared" si="12"/>
        <v>50</v>
      </c>
      <c r="M47" s="28"/>
      <c r="N47" s="44" t="s">
        <v>60</v>
      </c>
      <c r="O47" s="55"/>
      <c r="P47" s="51" t="str">
        <f>IFERROR(VLOOKUP(N47,'[1]Price List'!$B:$Y,MATCH("CLOSE",'[1]Price List'!$6:$6,0)-1,FALSE)/VLOOKUP(N47,'[1]Price List'!$B:$D,MATCH("PCLOSE",'[1]Price List'!$6:$6,0)-1,FALSE)-1,"")</f>
        <v/>
      </c>
      <c r="Q47" s="51"/>
      <c r="R47" s="51"/>
      <c r="S47" s="51"/>
      <c r="T47" s="51"/>
      <c r="U47" s="52"/>
      <c r="V47" s="49" t="str">
        <f>IFERROR(IF(VLOOKUP(N47,'[1]Business Score'!$A:$P,16,FALSE)&lt;0,"",(VLOOKUP(N47,'[1]Business Score'!$A:$P,16,FALSE))),"")</f>
        <v/>
      </c>
      <c r="W47" s="56" t="str">
        <f t="shared" si="7"/>
        <v/>
      </c>
      <c r="X47" s="57"/>
      <c r="Y47" s="51" t="str">
        <f t="shared" si="8"/>
        <v/>
      </c>
      <c r="Z47" s="52" t="str">
        <f t="shared" si="9"/>
        <v/>
      </c>
      <c r="AA47" s="58"/>
      <c r="AB47" s="59"/>
      <c r="AC47" s="29">
        <v>0</v>
      </c>
      <c r="AF47" s="4" t="str">
        <f>IFERROR(IF(VLOOKUP(N47,'[1]Business Score'!$A:$BU,73,FALSE)&lt;0,"",VLOOKUP(N47,'[1]Business Score'!$A:$BU,73,FALSE)),"")</f>
        <v/>
      </c>
    </row>
    <row r="48" spans="1:32" x14ac:dyDescent="0.25">
      <c r="A48" s="28">
        <f>IFERROR(_xlfn.RANK.AVG(P48,P$5:P$92,'Market Summary'!$Q$1),"")</f>
        <v>30</v>
      </c>
      <c r="B48" s="28">
        <f>IFERROR(_xlfn.RANK.AVG(Q48,Q$5:Q$92,'Market Summary'!$Q$1),"")</f>
        <v>7</v>
      </c>
      <c r="C48" s="28">
        <f>IFERROR(_xlfn.RANK.AVG(R48,R$5:R$92,'Market Summary'!$Q$1),"")</f>
        <v>9</v>
      </c>
      <c r="D48" s="28">
        <f>IFERROR(_xlfn.RANK.AVG(S48,S$5:S$92,'Market Summary'!$Q$1),"")</f>
        <v>11</v>
      </c>
      <c r="E48" s="28">
        <f>IFERROR(_xlfn.RANK.AVG(T48,T$5:T$92,'Market Summary'!$Q$1),"")</f>
        <v>42</v>
      </c>
      <c r="F48" s="29">
        <f>IFERROR(_xlfn.RANK.AVG(U48,U$5:U$92,'Market Summary'!$Q$1),"")</f>
        <v>60</v>
      </c>
      <c r="G48" s="28">
        <f t="shared" si="1"/>
        <v>56</v>
      </c>
      <c r="H48" s="28">
        <f t="shared" si="2"/>
        <v>49</v>
      </c>
      <c r="I48" s="28">
        <f t="shared" si="3"/>
        <v>55</v>
      </c>
      <c r="J48" s="28">
        <f t="shared" si="10"/>
        <v>56</v>
      </c>
      <c r="K48" s="28">
        <f t="shared" si="11"/>
        <v>45</v>
      </c>
      <c r="L48" s="28">
        <f t="shared" si="12"/>
        <v>60</v>
      </c>
      <c r="M48" s="28"/>
      <c r="N48" s="33" t="s">
        <v>61</v>
      </c>
      <c r="O48" s="55" t="str">
        <f>IFERROR(VLOOKUP(N48,'[1]Valuation Sheet'!$B:$W,7,FALSE),"")</f>
        <v>10.70</v>
      </c>
      <c r="P48" s="51">
        <f>IFERROR(VLOOKUP(N48,'[1]Price List'!$B:$Y,MATCH("CLOSE",'[1]Price List'!$6:$6,0)-1,FALSE)/VLOOKUP(N48,'[1]Price List'!$B:$D,MATCH("PCLOSE",'[1]Price List'!$6:$6,0)-1,FALSE)-1,"")</f>
        <v>0</v>
      </c>
      <c r="Q48" s="51">
        <f>IFERROR(VLOOKUP(N48,'[2]Price Movement'!$A:$J,6,FALSE),"")</f>
        <v>8.0000000000000071E-2</v>
      </c>
      <c r="R48" s="51">
        <f>IFERROR(VLOOKUP(N48,'[2]Price Movement'!$A:$J,5,FALSE),"")</f>
        <v>2.8571428571428692E-2</v>
      </c>
      <c r="S48" s="51">
        <f>IFERROR(VLOOKUP(N48,'[2]Price Movement'!$A:$J,7,FALSE),"")</f>
        <v>0</v>
      </c>
      <c r="T48" s="51">
        <f>IFERROR(VLOOKUP(N48,'[2]Price Movement'!$A:$J,8,FALSE),"")</f>
        <v>-0.28947368421052622</v>
      </c>
      <c r="U48" s="52">
        <f>IFERROR(VLOOKUP(N48,'[2]Price Movement'!$A:$J,9,FALSE),"")</f>
        <v>-0.8545454545454545</v>
      </c>
      <c r="V48" s="49">
        <f>IFERROR(IF(VLOOKUP(N48,'[1]Business Score'!$A:$P,16,FALSE)&lt;0,"",(VLOOKUP(N48,'[1]Business Score'!$A:$P,16,FALSE))),"")</f>
        <v>24.668169144134598</v>
      </c>
      <c r="W48" s="56">
        <f t="shared" si="7"/>
        <v>0.11528217903786331</v>
      </c>
      <c r="X48" s="57">
        <f>IFERROR(IF(VLOOKUP(N48,'[1]Valuation Sheet'!$B:$W,9,FALSE)&lt;0,"",VLOOKUP(N48,'[1]Valuation Sheet'!$B:$W,9,FALSE)),"")</f>
        <v>28.014626326969331</v>
      </c>
      <c r="Y48" s="51">
        <f t="shared" si="8"/>
        <v>4.0538071315996793E-2</v>
      </c>
      <c r="Z48" s="52">
        <f t="shared" si="9"/>
        <v>2.1280373831775702E-2</v>
      </c>
      <c r="AA48" s="58">
        <f>IFERROR(VLOOKUP(N48,'[1]Valuation Sheet'!$B:$W,21,FALSE),"")</f>
        <v>-0.38259583001643249</v>
      </c>
      <c r="AB48" s="59">
        <f>IFERROR(VLOOKUP(N48,'[1]Valuation Sheet'!$B:$W,17,FALSE),"")</f>
        <v>-7.6519166003286454E-2</v>
      </c>
      <c r="AC48" s="29">
        <v>0.22770000000000001</v>
      </c>
      <c r="AF48" s="4">
        <f>IFERROR(IF(VLOOKUP(N48,'[1]Business Score'!$A:$BU,73,FALSE)&lt;0,"",VLOOKUP(N48,'[1]Business Score'!$A:$BU,73,FALSE)),"")</f>
        <v>22.118320912663954</v>
      </c>
    </row>
    <row r="49" spans="1:32" x14ac:dyDescent="0.25">
      <c r="A49" s="28">
        <f>IFERROR(_xlfn.RANK.AVG(P49,P$5:P$92,'Market Summary'!$Q$1),"")</f>
        <v>13</v>
      </c>
      <c r="B49" s="28">
        <f>IFERROR(_xlfn.RANK.AVG(Q49,Q$5:Q$92,'Market Summary'!$Q$1),"")</f>
        <v>1</v>
      </c>
      <c r="C49" s="28">
        <f>IFERROR(_xlfn.RANK.AVG(R49,R$5:R$92,'Market Summary'!$Q$1),"")</f>
        <v>8</v>
      </c>
      <c r="D49" s="28">
        <f>IFERROR(_xlfn.RANK.AVG(S49,S$5:S$92,'Market Summary'!$Q$1),"")</f>
        <v>1</v>
      </c>
      <c r="E49" s="28" t="str">
        <f>IFERROR(_xlfn.RANK.AVG(T49,T$5:T$92,'Market Summary'!$Q$1),"")</f>
        <v/>
      </c>
      <c r="F49" s="29">
        <f>IFERROR(_xlfn.RANK.AVG(U49,U$5:U$92,'Market Summary'!$Q$1),"")</f>
        <v>4</v>
      </c>
      <c r="G49" s="28" t="str">
        <f t="shared" si="1"/>
        <v/>
      </c>
      <c r="H49" s="28" t="str">
        <f t="shared" si="2"/>
        <v/>
      </c>
      <c r="I49" s="28">
        <f t="shared" si="3"/>
        <v>61</v>
      </c>
      <c r="J49" s="28" t="str">
        <f t="shared" si="10"/>
        <v/>
      </c>
      <c r="K49" s="28">
        <f t="shared" si="11"/>
        <v>48</v>
      </c>
      <c r="L49" s="28">
        <f t="shared" si="12"/>
        <v>66</v>
      </c>
      <c r="M49" s="28"/>
      <c r="N49" s="33" t="s">
        <v>62</v>
      </c>
      <c r="O49" s="55" t="str">
        <f>IFERROR(VLOOKUP(N49,'[1]Valuation Sheet'!$B:$W,7,FALSE),"")</f>
        <v>17.50</v>
      </c>
      <c r="P49" s="51">
        <f>IFERROR(VLOOKUP(N49,'[1]Price List'!$B:$Y,MATCH("CLOSE",'[1]Price List'!$6:$6,0)-1,FALSE)/VLOOKUP(N49,'[1]Price List'!$B:$D,MATCH("PCLOSE",'[1]Price List'!$6:$6,0)-1,FALSE)-1,"")</f>
        <v>5.7471264367816577E-3</v>
      </c>
      <c r="Q49" s="51">
        <f>IFERROR(VLOOKUP(N49,'[2]Price Movement'!$A:$J,6,FALSE),"")</f>
        <v>1.704545454545455</v>
      </c>
      <c r="R49" s="51">
        <f>IFERROR(VLOOKUP(N49,'[2]Price Movement'!$A:$J,5,FALSE),"")</f>
        <v>2.8818443804034644E-2</v>
      </c>
      <c r="S49" s="51">
        <f>IFERROR(VLOOKUP(N49,'[2]Price Movement'!$A:$J,7,FALSE),"")</f>
        <v>0.8789473684210527</v>
      </c>
      <c r="T49" s="51" t="str">
        <f>IFERROR(VLOOKUP(N49,'[2]Price Movement'!$A:$J,8,FALSE),"")</f>
        <v/>
      </c>
      <c r="U49" s="52">
        <f>IFERROR(VLOOKUP(N49,'[2]Price Movement'!$A:$J,9,FALSE),"")</f>
        <v>1.195571955719557</v>
      </c>
      <c r="V49" s="49" t="str">
        <f>IFERROR(IF(VLOOKUP(N49,'[1]Business Score'!$A:$P,16,FALSE)&lt;0,"",(VLOOKUP(N49,'[1]Business Score'!$A:$P,16,FALSE))),"")</f>
        <v/>
      </c>
      <c r="W49" s="56" t="str">
        <f t="shared" si="7"/>
        <v/>
      </c>
      <c r="X49" s="57">
        <f>IFERROR(IF(VLOOKUP(N49,'[1]Valuation Sheet'!$B:$W,9,FALSE)&lt;0,"",VLOOKUP(N49,'[1]Valuation Sheet'!$B:$W,9,FALSE)),"")</f>
        <v>712.45677092657434</v>
      </c>
      <c r="Y49" s="51" t="str">
        <f t="shared" si="8"/>
        <v/>
      </c>
      <c r="Z49" s="52">
        <f t="shared" si="9"/>
        <v>1.1607428571428572E-2</v>
      </c>
      <c r="AA49" s="58">
        <f>IFERROR(VLOOKUP(N49,'[1]Valuation Sheet'!$B:$W,21,FALSE),"")</f>
        <v>-0.74974174634340263</v>
      </c>
      <c r="AB49" s="59">
        <f>IFERROR(VLOOKUP(N49,'[1]Valuation Sheet'!$B:$W,17,FALSE),"")</f>
        <v>-0.1499483492686805</v>
      </c>
      <c r="AC49" s="29">
        <v>0.20313000000000001</v>
      </c>
      <c r="AF49" s="4" t="str">
        <f>IFERROR(IF(VLOOKUP(N49,'[1]Business Score'!$A:$BU,73,FALSE)&lt;0,"",VLOOKUP(N49,'[1]Business Score'!$A:$BU,73,FALSE)),"")</f>
        <v/>
      </c>
    </row>
    <row r="50" spans="1:32" x14ac:dyDescent="0.25">
      <c r="A50" s="28">
        <f>IFERROR(_xlfn.RANK.AVG(P50,P$5:P$92,'Market Summary'!$Q$1),"")</f>
        <v>8</v>
      </c>
      <c r="B50" s="28">
        <f>IFERROR(_xlfn.RANK.AVG(Q50,Q$5:Q$92,'Market Summary'!$Q$1),"")</f>
        <v>45</v>
      </c>
      <c r="C50" s="28">
        <f>IFERROR(_xlfn.RANK.AVG(R50,R$5:R$92,'Market Summary'!$Q$1),"")</f>
        <v>19</v>
      </c>
      <c r="D50" s="28">
        <f>IFERROR(_xlfn.RANK.AVG(S50,S$5:S$92,'Market Summary'!$Q$1),"")</f>
        <v>54</v>
      </c>
      <c r="E50" s="28">
        <f>IFERROR(_xlfn.RANK.AVG(T50,T$5:T$92,'Market Summary'!$Q$1),"")</f>
        <v>7</v>
      </c>
      <c r="F50" s="29">
        <f>IFERROR(_xlfn.RANK.AVG(U50,U$5:U$92,'Market Summary'!$Q$1),"")</f>
        <v>11</v>
      </c>
      <c r="G50" s="28">
        <f t="shared" si="1"/>
        <v>32</v>
      </c>
      <c r="H50" s="28">
        <f t="shared" si="2"/>
        <v>40</v>
      </c>
      <c r="I50" s="28">
        <f t="shared" si="3"/>
        <v>23</v>
      </c>
      <c r="J50" s="28">
        <f t="shared" si="10"/>
        <v>32</v>
      </c>
      <c r="K50" s="28">
        <f t="shared" si="11"/>
        <v>5</v>
      </c>
      <c r="L50" s="28">
        <f t="shared" si="12"/>
        <v>37</v>
      </c>
      <c r="M50" s="28"/>
      <c r="N50" s="33" t="s">
        <v>63</v>
      </c>
      <c r="O50" s="55" t="str">
        <f>IFERROR(VLOOKUP(N50,'[1]Valuation Sheet'!$B:$W,7,FALSE),"")</f>
        <v>11.00</v>
      </c>
      <c r="P50" s="51">
        <f>IFERROR(VLOOKUP(N50,'[1]Price List'!$B:$Y,MATCH("CLOSE",'[1]Price List'!$6:$6,0)-1,FALSE)/VLOOKUP(N50,'[1]Price List'!$B:$D,MATCH("PCLOSE",'[1]Price List'!$6:$6,0)-1,FALSE)-1,"")</f>
        <v>2.8037383177570208E-2</v>
      </c>
      <c r="Q50" s="51">
        <f>IFERROR(VLOOKUP(N50,'[2]Price Movement'!$A:$J,6,FALSE),"")</f>
        <v>-0.23986486486486491</v>
      </c>
      <c r="R50" s="51">
        <f>IFERROR(VLOOKUP(N50,'[2]Price Movement'!$A:$J,5,FALSE),"")</f>
        <v>-8.8105726872246271E-3</v>
      </c>
      <c r="S50" s="51">
        <f>IFERROR(VLOOKUP(N50,'[2]Price Movement'!$A:$J,7,FALSE),"")</f>
        <v>-0.42307692307692313</v>
      </c>
      <c r="T50" s="51">
        <f>IFERROR(VLOOKUP(N50,'[2]Price Movement'!$A:$J,8,FALSE),"")</f>
        <v>0.73343605546995372</v>
      </c>
      <c r="U50" s="52">
        <f>IFERROR(VLOOKUP(N50,'[2]Price Movement'!$A:$J,9,FALSE),"")</f>
        <v>0.22282608695652173</v>
      </c>
      <c r="V50" s="49">
        <f>IFERROR(IF(VLOOKUP(N50,'[1]Business Score'!$A:$P,16,FALSE)&lt;0,"",(VLOOKUP(N50,'[1]Business Score'!$A:$P,16,FALSE))),"")</f>
        <v>6.1429343423156029</v>
      </c>
      <c r="W50" s="56">
        <f t="shared" si="7"/>
        <v>-0.10016968010435656</v>
      </c>
      <c r="X50" s="57">
        <f>IFERROR(IF(VLOOKUP(N50,'[1]Valuation Sheet'!$B:$W,9,FALSE)&lt;0,"",VLOOKUP(N50,'[1]Valuation Sheet'!$B:$W,9,FALSE)),"")</f>
        <v>5.4094147179340517</v>
      </c>
      <c r="Y50" s="51">
        <f t="shared" si="8"/>
        <v>0.16278865185185198</v>
      </c>
      <c r="Z50" s="52">
        <f t="shared" si="9"/>
        <v>0.11408181818181817</v>
      </c>
      <c r="AA50" s="58">
        <f>IFERROR(VLOOKUP(N50,'[1]Valuation Sheet'!$B:$W,21,FALSE),"")</f>
        <v>0.46224056339249064</v>
      </c>
      <c r="AB50" s="59">
        <f>IFERROR(VLOOKUP(N50,'[1]Valuation Sheet'!$B:$W,17,FALSE),"")</f>
        <v>9.2448112678498173E-2</v>
      </c>
      <c r="AC50" s="29">
        <v>1.2548999999999999</v>
      </c>
      <c r="AF50" s="4">
        <f>IFERROR(IF(VLOOKUP(N50,'[1]Business Score'!$A:$BU,73,FALSE)&lt;0,"",VLOOKUP(N50,'[1]Business Score'!$A:$BU,73,FALSE)),"")</f>
        <v>6.8267696770075732</v>
      </c>
    </row>
    <row r="51" spans="1:32" x14ac:dyDescent="0.25">
      <c r="A51" s="28">
        <f>IFERROR(_xlfn.RANK.AVG(P51,P$5:P$92,'Market Summary'!$Q$1),"")</f>
        <v>30</v>
      </c>
      <c r="B51" s="28">
        <f>IFERROR(_xlfn.RANK.AVG(Q51,Q$5:Q$92,'Market Summary'!$Q$1),"")</f>
        <v>62</v>
      </c>
      <c r="C51" s="28">
        <f>IFERROR(_xlfn.RANK.AVG(R51,R$5:R$92,'Market Summary'!$Q$1),"")</f>
        <v>15.5</v>
      </c>
      <c r="D51" s="28">
        <f>IFERROR(_xlfn.RANK.AVG(S51,S$5:S$92,'Market Summary'!$Q$1),"")</f>
        <v>62</v>
      </c>
      <c r="E51" s="28">
        <f>IFERROR(_xlfn.RANK.AVG(T51,T$5:T$92,'Market Summary'!$Q$1),"")</f>
        <v>46</v>
      </c>
      <c r="F51" s="29">
        <f>IFERROR(_xlfn.RANK.AVG(U51,U$5:U$92,'Market Summary'!$Q$1),"")</f>
        <v>54</v>
      </c>
      <c r="G51" s="28">
        <f t="shared" si="1"/>
        <v>26</v>
      </c>
      <c r="H51" s="28">
        <f t="shared" si="2"/>
        <v>7</v>
      </c>
      <c r="I51" s="28">
        <f t="shared" si="3"/>
        <v>16</v>
      </c>
      <c r="J51" s="28">
        <f t="shared" si="10"/>
        <v>26</v>
      </c>
      <c r="K51" s="28">
        <f t="shared" si="11"/>
        <v>24</v>
      </c>
      <c r="L51" s="28">
        <f t="shared" si="12"/>
        <v>18</v>
      </c>
      <c r="M51" s="28"/>
      <c r="N51" s="33" t="s">
        <v>64</v>
      </c>
      <c r="O51" s="55" t="str">
        <f>IFERROR(VLOOKUP(N51,'[1]Valuation Sheet'!$B:$W,7,FALSE),"")</f>
        <v>14.00</v>
      </c>
      <c r="P51" s="51">
        <f>IFERROR(VLOOKUP(N51,'[1]Price List'!$B:$Y,MATCH("CLOSE",'[1]Price List'!$6:$6,0)-1,FALSE)/VLOOKUP(N51,'[1]Price List'!$B:$D,MATCH("PCLOSE",'[1]Price List'!$6:$6,0)-1,FALSE)-1,"")</f>
        <v>0</v>
      </c>
      <c r="Q51" s="51">
        <f>IFERROR(VLOOKUP(N51,'[2]Price Movement'!$A:$J,6,FALSE),"")</f>
        <v>-0.36936936936936937</v>
      </c>
      <c r="R51" s="51">
        <f>IFERROR(VLOOKUP(N51,'[2]Price Movement'!$A:$J,5,FALSE),"")</f>
        <v>0</v>
      </c>
      <c r="S51" s="51">
        <f>IFERROR(VLOOKUP(N51,'[2]Price Movement'!$A:$J,7,FALSE),"")</f>
        <v>-0.53333333333333333</v>
      </c>
      <c r="T51" s="51">
        <f>IFERROR(VLOOKUP(N51,'[2]Price Movement'!$A:$J,8,FALSE),"")</f>
        <v>-0.34883720930232553</v>
      </c>
      <c r="U51" s="52">
        <f>IFERROR(VLOOKUP(N51,'[2]Price Movement'!$A:$J,9,FALSE),"")</f>
        <v>-0.8202131758058302</v>
      </c>
      <c r="V51" s="49">
        <f>IFERROR(IF(VLOOKUP(N51,'[1]Business Score'!$A:$P,16,FALSE)&lt;0,"",(VLOOKUP(N51,'[1]Business Score'!$A:$P,16,FALSE))),"")</f>
        <v>5.452401798823959</v>
      </c>
      <c r="W51" s="56">
        <f t="shared" si="7"/>
        <v>-0.71695310865290374</v>
      </c>
      <c r="X51" s="57">
        <f>IFERROR(IF(VLOOKUP(N51,'[1]Valuation Sheet'!$B:$W,9,FALSE)&lt;0,"",VLOOKUP(N51,'[1]Valuation Sheet'!$B:$W,9,FALSE)),"")</f>
        <v>4.7112634441452492</v>
      </c>
      <c r="Y51" s="51">
        <f t="shared" si="8"/>
        <v>0.18340541231126661</v>
      </c>
      <c r="Z51" s="52">
        <f t="shared" si="9"/>
        <v>7.1468571428571423E-2</v>
      </c>
      <c r="AA51" s="58">
        <f>IFERROR(VLOOKUP(N51,'[1]Valuation Sheet'!$B:$W,21,FALSE),"")</f>
        <v>1.8304369975951897</v>
      </c>
      <c r="AB51" s="59">
        <f>IFERROR(VLOOKUP(N51,'[1]Valuation Sheet'!$B:$W,17,FALSE),"")</f>
        <v>0.3660873995190379</v>
      </c>
      <c r="AC51" s="29">
        <v>1.0005599999999999</v>
      </c>
      <c r="AF51" s="4">
        <f>IFERROR(IF(VLOOKUP(N51,'[1]Business Score'!$A:$BU,73,FALSE)&lt;0,"",VLOOKUP(N51,'[1]Business Score'!$A:$BU,73,FALSE)),"")</f>
        <v>19.263245651187027</v>
      </c>
    </row>
    <row r="52" spans="1:32" x14ac:dyDescent="0.25">
      <c r="A52" s="28">
        <f>IFERROR(_xlfn.RANK.AVG(P52,P$5:P$92,'Market Summary'!$Q$1),"")</f>
        <v>11</v>
      </c>
      <c r="B52" s="28">
        <f>IFERROR(_xlfn.RANK.AVG(Q52,Q$5:Q$92,'Market Summary'!$Q$1),"")</f>
        <v>38</v>
      </c>
      <c r="C52" s="28">
        <f>IFERROR(_xlfn.RANK.AVG(R52,R$5:R$92,'Market Summary'!$Q$1),"")</f>
        <v>24.5</v>
      </c>
      <c r="D52" s="28">
        <f>IFERROR(_xlfn.RANK.AVG(S52,S$5:S$92,'Market Summary'!$Q$1),"")</f>
        <v>57</v>
      </c>
      <c r="E52" s="28">
        <f>IFERROR(_xlfn.RANK.AVG(T52,T$5:T$92,'Market Summary'!$Q$1),"")</f>
        <v>43</v>
      </c>
      <c r="F52" s="29">
        <f>IFERROR(_xlfn.RANK.AVG(U52,U$5:U$92,'Market Summary'!$Q$1),"")</f>
        <v>53</v>
      </c>
      <c r="G52" s="28">
        <f t="shared" si="1"/>
        <v>58</v>
      </c>
      <c r="H52" s="28">
        <f t="shared" si="2"/>
        <v>55</v>
      </c>
      <c r="I52" s="28">
        <f t="shared" si="3"/>
        <v>19</v>
      </c>
      <c r="J52" s="28">
        <f t="shared" si="10"/>
        <v>58</v>
      </c>
      <c r="K52" s="28">
        <f t="shared" si="11"/>
        <v>28</v>
      </c>
      <c r="L52" s="28">
        <f t="shared" si="12"/>
        <v>5</v>
      </c>
      <c r="M52" s="28"/>
      <c r="N52" s="33" t="s">
        <v>65</v>
      </c>
      <c r="O52" s="55" t="str">
        <f>IFERROR(VLOOKUP(N52,'[1]Valuation Sheet'!$B:$W,7,FALSE),"")</f>
        <v>1.02</v>
      </c>
      <c r="P52" s="51">
        <f>IFERROR(VLOOKUP(N52,'[1]Price List'!$B:$Y,MATCH("CLOSE",'[1]Price List'!$6:$6,0)-1,FALSE)/VLOOKUP(N52,'[1]Price List'!$B:$D,MATCH("PCLOSE",'[1]Price List'!$6:$6,0)-1,FALSE)-1,"")</f>
        <v>9.9009900990099098E-3</v>
      </c>
      <c r="Q52" s="51">
        <f>IFERROR(VLOOKUP(N52,'[2]Price Movement'!$A:$J,6,FALSE),"")</f>
        <v>-0.18644067796610164</v>
      </c>
      <c r="R52" s="51">
        <f>IFERROR(VLOOKUP(N52,'[2]Price Movement'!$A:$J,5,FALSE),"")</f>
        <v>-4.0000000000000036E-2</v>
      </c>
      <c r="S52" s="51">
        <f>IFERROR(VLOOKUP(N52,'[2]Price Movement'!$A:$J,7,FALSE),"")</f>
        <v>-0.49738219895287961</v>
      </c>
      <c r="T52" s="51">
        <f>IFERROR(VLOOKUP(N52,'[2]Price Movement'!$A:$J,8,FALSE),"")</f>
        <v>-0.30434782608695654</v>
      </c>
      <c r="U52" s="52">
        <f>IFERROR(VLOOKUP(N52,'[2]Price Movement'!$A:$J,9,FALSE),"")</f>
        <v>-0.77674418604651163</v>
      </c>
      <c r="V52" s="49">
        <f>IFERROR(IF(VLOOKUP(N52,'[1]Business Score'!$A:$P,16,FALSE)&lt;0,"",(VLOOKUP(N52,'[1]Business Score'!$A:$P,16,FALSE))),"")</f>
        <v>39.927272727272729</v>
      </c>
      <c r="W52" s="56">
        <f t="shared" si="7"/>
        <v>0.82230958625783512</v>
      </c>
      <c r="X52" s="57">
        <f>IFERROR(IF(VLOOKUP(N52,'[1]Valuation Sheet'!$B:$W,9,FALSE)&lt;0,"",VLOOKUP(N52,'[1]Valuation Sheet'!$B:$W,9,FALSE)),"")</f>
        <v>5.019119625220049</v>
      </c>
      <c r="Y52" s="51">
        <f t="shared" si="8"/>
        <v>2.5045537340619307E-2</v>
      </c>
      <c r="Z52" s="52">
        <f t="shared" si="9"/>
        <v>5.8839215686274503E-2</v>
      </c>
      <c r="AA52" s="58">
        <f>IFERROR(VLOOKUP(N52,'[1]Valuation Sheet'!$B:$W,21,FALSE),"")</f>
        <v>4.6397049704652069</v>
      </c>
      <c r="AB52" s="59">
        <f>IFERROR(VLOOKUP(N52,'[1]Valuation Sheet'!$B:$W,17,FALSE),"")</f>
        <v>0.92794099409304143</v>
      </c>
      <c r="AC52" s="29">
        <v>6.0015999999999993E-2</v>
      </c>
      <c r="AF52" s="4">
        <f>IFERROR(IF(VLOOKUP(N52,'[1]Business Score'!$A:$BU,73,FALSE)&lt;0,"",VLOOKUP(N52,'[1]Business Score'!$A:$BU,73,FALSE)),"")</f>
        <v>21.910257745647119</v>
      </c>
    </row>
    <row r="53" spans="1:32" x14ac:dyDescent="0.25">
      <c r="A53" s="28">
        <f>IFERROR(_xlfn.RANK.AVG(P53,P$5:P$92,'Market Summary'!$Q$1),"")</f>
        <v>55</v>
      </c>
      <c r="B53" s="28">
        <f>IFERROR(_xlfn.RANK.AVG(Q53,Q$5:Q$92,'Market Summary'!$Q$1),"")</f>
        <v>47.5</v>
      </c>
      <c r="C53" s="28">
        <f>IFERROR(_xlfn.RANK.AVG(R53,R$5:R$92,'Market Summary'!$Q$1),"")</f>
        <v>37</v>
      </c>
      <c r="D53" s="28">
        <f>IFERROR(_xlfn.RANK.AVG(S53,S$5:S$92,'Market Summary'!$Q$1),"")</f>
        <v>44</v>
      </c>
      <c r="E53" s="28">
        <f>IFERROR(_xlfn.RANK.AVG(T53,T$5:T$92,'Market Summary'!$Q$1),"")</f>
        <v>9</v>
      </c>
      <c r="F53" s="29">
        <f>IFERROR(_xlfn.RANK.AVG(U53,U$5:U$92,'Market Summary'!$Q$1),"")</f>
        <v>10</v>
      </c>
      <c r="G53" s="28">
        <f t="shared" si="1"/>
        <v>46</v>
      </c>
      <c r="H53" s="28">
        <f t="shared" si="2"/>
        <v>35</v>
      </c>
      <c r="I53" s="28">
        <f t="shared" si="3"/>
        <v>45</v>
      </c>
      <c r="J53" s="28">
        <f t="shared" si="10"/>
        <v>46</v>
      </c>
      <c r="K53" s="28">
        <f t="shared" si="11"/>
        <v>25</v>
      </c>
      <c r="L53" s="28">
        <f t="shared" si="12"/>
        <v>55</v>
      </c>
      <c r="M53" s="28"/>
      <c r="N53" s="33" t="s">
        <v>66</v>
      </c>
      <c r="O53" s="55" t="str">
        <f>IFERROR(VLOOKUP(N53,'[1]Valuation Sheet'!$B:$W,7,FALSE),"")</f>
        <v>14.30</v>
      </c>
      <c r="P53" s="51">
        <f>IFERROR(VLOOKUP(N53,'[1]Price List'!$B:$Y,MATCH("CLOSE",'[1]Price List'!$6:$6,0)-1,FALSE)/VLOOKUP(N53,'[1]Price List'!$B:$D,MATCH("PCLOSE",'[1]Price List'!$6:$6,0)-1,FALSE)-1,"")</f>
        <v>-2.0547945205479423E-2</v>
      </c>
      <c r="Q53" s="51">
        <f>IFERROR(VLOOKUP(N53,'[2]Price Movement'!$A:$J,6,FALSE),"")</f>
        <v>-0.25</v>
      </c>
      <c r="R53" s="51">
        <f>IFERROR(VLOOKUP(N53,'[2]Price Movement'!$A:$J,5,FALSE),"")</f>
        <v>-7.5342465753424626E-2</v>
      </c>
      <c r="S53" s="51">
        <f>IFERROR(VLOOKUP(N53,'[2]Price Movement'!$A:$J,7,FALSE),"")</f>
        <v>-0.33333333333333337</v>
      </c>
      <c r="T53" s="51">
        <f>IFERROR(VLOOKUP(N53,'[2]Price Movement'!$A:$J,8,FALSE),"")</f>
        <v>0.6875</v>
      </c>
      <c r="U53" s="52">
        <f>IFERROR(VLOOKUP(N53,'[2]Price Movement'!$A:$J,9,FALSE),"")</f>
        <v>0.26168224299065423</v>
      </c>
      <c r="V53" s="49">
        <f>IFERROR(IF(VLOOKUP(N53,'[1]Business Score'!$A:$P,16,FALSE)&lt;0,"",(VLOOKUP(N53,'[1]Business Score'!$A:$P,16,FALSE))),"")</f>
        <v>8.0934940524413186</v>
      </c>
      <c r="W53" s="56">
        <f t="shared" si="7"/>
        <v>-0.19649788089346221</v>
      </c>
      <c r="X53" s="57">
        <f>IFERROR(IF(VLOOKUP(N53,'[1]Valuation Sheet'!$B:$W,9,FALSE)&lt;0,"",VLOOKUP(N53,'[1]Valuation Sheet'!$B:$W,9,FALSE)),"")</f>
        <v>9.5561638386767651</v>
      </c>
      <c r="Y53" s="51">
        <f t="shared" si="8"/>
        <v>0.12355603074772883</v>
      </c>
      <c r="Z53" s="52">
        <f t="shared" si="9"/>
        <v>6.9888111888111892E-2</v>
      </c>
      <c r="AA53" s="58">
        <f>IFERROR(VLOOKUP(N53,'[1]Valuation Sheet'!$B:$W,21,FALSE),"")</f>
        <v>-0.26649561950394929</v>
      </c>
      <c r="AB53" s="59">
        <f>IFERROR(VLOOKUP(N53,'[1]Valuation Sheet'!$B:$W,17,FALSE),"")</f>
        <v>-5.3299123900789835E-2</v>
      </c>
      <c r="AC53" s="29">
        <v>0.99940000000000007</v>
      </c>
      <c r="AF53" s="4">
        <f>IFERROR(IF(VLOOKUP(N53,'[1]Business Score'!$A:$BU,73,FALSE)&lt;0,"",VLOOKUP(N53,'[1]Business Score'!$A:$BU,73,FALSE)),"")</f>
        <v>10.072772504247979</v>
      </c>
    </row>
    <row r="54" spans="1:32" x14ac:dyDescent="0.25">
      <c r="A54" s="28">
        <f>IFERROR(_xlfn.RANK.AVG(P54,P$5:P$92,'Market Summary'!$Q$1),"")</f>
        <v>30</v>
      </c>
      <c r="B54" s="28">
        <f>IFERROR(_xlfn.RANK.AVG(Q54,Q$5:Q$92,'Market Summary'!$Q$1),"")</f>
        <v>31</v>
      </c>
      <c r="C54" s="28">
        <f>IFERROR(_xlfn.RANK.AVG(R54,R$5:R$92,'Market Summary'!$Q$1),"")</f>
        <v>40</v>
      </c>
      <c r="D54" s="28">
        <f>IFERROR(_xlfn.RANK.AVG(S54,S$5:S$92,'Market Summary'!$Q$1),"")</f>
        <v>15</v>
      </c>
      <c r="E54" s="28">
        <f>IFERROR(_xlfn.RANK.AVG(T54,T$5:T$92,'Market Summary'!$Q$1),"")</f>
        <v>11</v>
      </c>
      <c r="F54" s="29">
        <f>IFERROR(_xlfn.RANK.AVG(U54,U$5:U$92,'Market Summary'!$Q$1),"")</f>
        <v>13</v>
      </c>
      <c r="G54" s="28">
        <f t="shared" si="1"/>
        <v>55</v>
      </c>
      <c r="H54" s="28">
        <f t="shared" si="2"/>
        <v>33</v>
      </c>
      <c r="I54" s="28">
        <f t="shared" si="3"/>
        <v>56</v>
      </c>
      <c r="J54" s="28">
        <f t="shared" si="10"/>
        <v>55</v>
      </c>
      <c r="K54" s="28">
        <f t="shared" si="11"/>
        <v>33</v>
      </c>
      <c r="L54" s="28">
        <f t="shared" si="12"/>
        <v>67</v>
      </c>
      <c r="M54" s="28"/>
      <c r="N54" s="33" t="s">
        <v>67</v>
      </c>
      <c r="O54" s="55" t="str">
        <f>IFERROR(VLOOKUP(N54,'[1]Valuation Sheet'!$B:$W,7,FALSE),"")</f>
        <v>1,345.00</v>
      </c>
      <c r="P54" s="51">
        <f>IFERROR(VLOOKUP(N54,'[1]Price List'!$B:$Y,MATCH("CLOSE",'[1]Price List'!$6:$6,0)-1,FALSE)/VLOOKUP(N54,'[1]Price List'!$B:$D,MATCH("PCLOSE",'[1]Price List'!$6:$6,0)-1,FALSE)-1,"")</f>
        <v>0</v>
      </c>
      <c r="Q54" s="51">
        <f>IFERROR(VLOOKUP(N54,'[2]Price Movement'!$A:$J,6,FALSE),"")</f>
        <v>-0.14576271186440681</v>
      </c>
      <c r="R54" s="51">
        <f>IFERROR(VLOOKUP(N54,'[2]Price Movement'!$A:$J,5,FALSE),"")</f>
        <v>-9.3525179856115082E-2</v>
      </c>
      <c r="S54" s="51">
        <f>IFERROR(VLOOKUP(N54,'[2]Price Movement'!$A:$J,7,FALSE),"")</f>
        <v>-5.9701492537313383E-2</v>
      </c>
      <c r="T54" s="51">
        <f>IFERROR(VLOOKUP(N54,'[2]Price Movement'!$A:$J,8,FALSE),"")</f>
        <v>0.50898203592814362</v>
      </c>
      <c r="U54" s="52">
        <f>IFERROR(VLOOKUP(N54,'[2]Price Movement'!$A:$J,9,FALSE),"")</f>
        <v>0.12000000000000011</v>
      </c>
      <c r="V54" s="49">
        <f>IFERROR(IF(VLOOKUP(N54,'[1]Business Score'!$A:$P,16,FALSE)&lt;0,"",(VLOOKUP(N54,'[1]Business Score'!$A:$P,16,FALSE))),"")</f>
        <v>23.22244689863237</v>
      </c>
      <c r="W54" s="56">
        <f t="shared" si="7"/>
        <v>-0.27552613115751767</v>
      </c>
      <c r="X54" s="57">
        <f>IFERROR(IF(VLOOKUP(N54,'[1]Valuation Sheet'!$B:$W,9,FALSE)&lt;0,"",VLOOKUP(N54,'[1]Valuation Sheet'!$B:$W,9,FALSE)),"")</f>
        <v>32.565244600685894</v>
      </c>
      <c r="Y54" s="51">
        <f t="shared" si="8"/>
        <v>4.3061784331559508E-2</v>
      </c>
      <c r="Z54" s="52">
        <f t="shared" si="9"/>
        <v>4.3547806691449815E-2</v>
      </c>
      <c r="AA54" s="58">
        <f>IFERROR(VLOOKUP(N54,'[1]Valuation Sheet'!$B:$W,21,FALSE),"")</f>
        <v>-0.80689673538896323</v>
      </c>
      <c r="AB54" s="59">
        <f>IFERROR(VLOOKUP(N54,'[1]Valuation Sheet'!$B:$W,17,FALSE),"")</f>
        <v>-0.16137934707779278</v>
      </c>
      <c r="AC54" s="29">
        <v>58.571800000000003</v>
      </c>
      <c r="AF54" s="4">
        <f>IFERROR(IF(VLOOKUP(N54,'[1]Business Score'!$A:$BU,73,FALSE)&lt;0,"",VLOOKUP(N54,'[1]Business Score'!$A:$BU,73,FALSE)),"")</f>
        <v>32.054222929718222</v>
      </c>
    </row>
    <row r="55" spans="1:32" x14ac:dyDescent="0.25">
      <c r="A55" s="28" t="str">
        <f>IFERROR(_xlfn.RANK.AVG(P55,P$5:P$92,'Market Summary'!$Q$1),"")</f>
        <v/>
      </c>
      <c r="B55" s="28">
        <f>IFERROR(_xlfn.RANK.AVG(Q55,Q$5:Q$92,'Market Summary'!$Q$1),"")</f>
        <v>12</v>
      </c>
      <c r="C55" s="28">
        <f>IFERROR(_xlfn.RANK.AVG(R55,R$5:R$92,'Market Summary'!$Q$1),"")</f>
        <v>15.5</v>
      </c>
      <c r="D55" s="28">
        <f>IFERROR(_xlfn.RANK.AVG(S55,S$5:S$92,'Market Summary'!$Q$1),"")</f>
        <v>11</v>
      </c>
      <c r="E55" s="28" t="str">
        <f>IFERROR(_xlfn.RANK.AVG(T55,T$5:T$92,'Market Summary'!$Q$1),"")</f>
        <v/>
      </c>
      <c r="F55" s="29" t="str">
        <f>IFERROR(_xlfn.RANK.AVG(U55,U$5:U$92,'Market Summary'!$Q$1),"")</f>
        <v/>
      </c>
      <c r="G55" s="28" t="str">
        <f t="shared" si="1"/>
        <v/>
      </c>
      <c r="H55" s="28" t="str">
        <f t="shared" si="2"/>
        <v/>
      </c>
      <c r="I55" s="28" t="str">
        <f t="shared" si="3"/>
        <v/>
      </c>
      <c r="J55" s="28" t="str">
        <f t="shared" si="10"/>
        <v/>
      </c>
      <c r="K55" s="28" t="str">
        <f t="shared" si="11"/>
        <v/>
      </c>
      <c r="L55" s="28">
        <f t="shared" si="12"/>
        <v>50</v>
      </c>
      <c r="M55" s="28"/>
      <c r="N55" s="44" t="s">
        <v>68</v>
      </c>
      <c r="O55" s="55"/>
      <c r="P55" s="51" t="str">
        <f>IFERROR(VLOOKUP(N55,'[1]Price List'!$B:$Y,MATCH("CLOSE",'[1]Price List'!$6:$6,0)-1,FALSE)/VLOOKUP(N55,'[1]Price List'!$B:$D,MATCH("PCLOSE",'[1]Price List'!$6:$6,0)-1,FALSE)-1,"")</f>
        <v/>
      </c>
      <c r="Q55" s="51"/>
      <c r="R55" s="51"/>
      <c r="S55" s="51"/>
      <c r="T55" s="51"/>
      <c r="U55" s="52"/>
      <c r="V55" s="49" t="str">
        <f>IFERROR(IF(VLOOKUP(N55,'[1]Business Score'!$A:$P,16,FALSE)&lt;0,"",(VLOOKUP(N55,'[1]Business Score'!$A:$P,16,FALSE))),"")</f>
        <v/>
      </c>
      <c r="W55" s="56" t="str">
        <f t="shared" si="7"/>
        <v/>
      </c>
      <c r="X55" s="57"/>
      <c r="Y55" s="51" t="str">
        <f t="shared" si="8"/>
        <v/>
      </c>
      <c r="Z55" s="52" t="str">
        <f t="shared" si="9"/>
        <v/>
      </c>
      <c r="AA55" s="58"/>
      <c r="AB55" s="59"/>
      <c r="AC55" s="29">
        <v>0</v>
      </c>
      <c r="AF55" s="4" t="str">
        <f>IFERROR(IF(VLOOKUP(N55,'[1]Business Score'!$A:$BU,73,FALSE)&lt;0,"",VLOOKUP(N55,'[1]Business Score'!$A:$BU,73,FALSE)),"")</f>
        <v/>
      </c>
    </row>
    <row r="56" spans="1:32" x14ac:dyDescent="0.25">
      <c r="A56" s="28" t="str">
        <f>IFERROR(_xlfn.RANK.AVG(P56,P$5:P$92,'Market Summary'!$Q$1),"")</f>
        <v/>
      </c>
      <c r="B56" s="28">
        <f>IFERROR(_xlfn.RANK.AVG(Q56,Q$5:Q$92,'Market Summary'!$Q$1),"")</f>
        <v>12</v>
      </c>
      <c r="C56" s="28" t="str">
        <f>IFERROR(_xlfn.RANK.AVG(R56,R$5:R$92,'Market Summary'!$Q$1),"")</f>
        <v/>
      </c>
      <c r="D56" s="28" t="str">
        <f>IFERROR(_xlfn.RANK.AVG(S56,S$5:S$92,'Market Summary'!$Q$1),"")</f>
        <v/>
      </c>
      <c r="E56" s="28">
        <f>IFERROR(_xlfn.RANK.AVG(T56,T$5:T$92,'Market Summary'!$Q$1),"")</f>
        <v>27</v>
      </c>
      <c r="F56" s="29" t="str">
        <f>IFERROR(_xlfn.RANK.AVG(U56,U$5:U$92,'Market Summary'!$Q$1),"")</f>
        <v/>
      </c>
      <c r="G56" s="28" t="str">
        <f t="shared" si="1"/>
        <v/>
      </c>
      <c r="H56" s="28" t="str">
        <f t="shared" si="2"/>
        <v/>
      </c>
      <c r="I56" s="28">
        <f t="shared" si="3"/>
        <v>58</v>
      </c>
      <c r="J56" s="28" t="str">
        <f t="shared" si="10"/>
        <v/>
      </c>
      <c r="K56" s="28">
        <f t="shared" si="11"/>
        <v>58</v>
      </c>
      <c r="L56" s="28">
        <f t="shared" si="12"/>
        <v>36</v>
      </c>
      <c r="M56" s="28"/>
      <c r="N56" s="33" t="s">
        <v>69</v>
      </c>
      <c r="O56" s="55">
        <f>IFERROR(VLOOKUP(N56,'[1]Valuation Sheet'!$B:$W,7,FALSE),"")</f>
        <v>3.37</v>
      </c>
      <c r="P56" s="51" t="str">
        <f>IFERROR(VLOOKUP(N56,'[1]Price List'!$B:$Y,MATCH("CLOSE",'[1]Price List'!$6:$6,0)-1,FALSE)/VLOOKUP(N56,'[1]Price List'!$B:$D,MATCH("PCLOSE",'[1]Price List'!$6:$6,0)-1,FALSE)-1,"")</f>
        <v/>
      </c>
      <c r="Q56" s="51">
        <f>IFERROR(VLOOKUP(N56,'[2]Price Movement'!$A:$J,6,FALSE),"")</f>
        <v>0</v>
      </c>
      <c r="R56" s="51" t="str">
        <f>IFERROR(VLOOKUP(N56,'[2]Price Movement'!$A:$J,5,FALSE),"")</f>
        <v/>
      </c>
      <c r="S56" s="51" t="str">
        <f>IFERROR(VLOOKUP(N56,'[2]Price Movement'!$A:$J,7,FALSE),"")</f>
        <v/>
      </c>
      <c r="T56" s="51">
        <f>IFERROR(VLOOKUP(N56,'[2]Price Movement'!$A:$J,8,FALSE),"")</f>
        <v>-4.8022598870056443E-2</v>
      </c>
      <c r="U56" s="52" t="str">
        <f>IFERROR(VLOOKUP(N56,'[2]Price Movement'!$A:$J,9,FALSE),"")</f>
        <v/>
      </c>
      <c r="V56" s="49" t="str">
        <f>IFERROR(IF(VLOOKUP(N56,'[1]Business Score'!$A:$P,16,FALSE)&lt;0,"",(VLOOKUP(N56,'[1]Business Score'!$A:$P,16,FALSE))),"")</f>
        <v/>
      </c>
      <c r="W56" s="56" t="str">
        <f t="shared" si="7"/>
        <v/>
      </c>
      <c r="X56" s="57">
        <f>IFERROR(IF(VLOOKUP(N56,'[1]Valuation Sheet'!$B:$W,9,FALSE)&lt;0,"",VLOOKUP(N56,'[1]Valuation Sheet'!$B:$W,9,FALSE)),"")</f>
        <v>34.814993799680124</v>
      </c>
      <c r="Y56" s="51" t="str">
        <f t="shared" si="8"/>
        <v/>
      </c>
      <c r="Z56" s="52">
        <f t="shared" si="9"/>
        <v>0</v>
      </c>
      <c r="AA56" s="58">
        <f>IFERROR(VLOOKUP(N56,'[1]Valuation Sheet'!$B:$W,21,FALSE),"")</f>
        <v>0.5061173274049735</v>
      </c>
      <c r="AB56" s="59">
        <f>IFERROR(VLOOKUP(N56,'[1]Valuation Sheet'!$B:$W,17,FALSE),"")</f>
        <v>0.1012234654809947</v>
      </c>
      <c r="AC56" s="29">
        <v>0</v>
      </c>
      <c r="AF56" s="4">
        <f>IFERROR(IF(VLOOKUP(N56,'[1]Business Score'!$A:$BU,73,FALSE)&lt;0,"",VLOOKUP(N56,'[1]Business Score'!$A:$BU,73,FALSE)),"")</f>
        <v>4.1019508378834475</v>
      </c>
    </row>
    <row r="57" spans="1:32" x14ac:dyDescent="0.25">
      <c r="A57" s="28">
        <f>IFERROR(_xlfn.RANK.AVG(P57,P$5:P$92,'Market Summary'!$Q$1),"")</f>
        <v>30</v>
      </c>
      <c r="B57" s="28">
        <f>IFERROR(_xlfn.RANK.AVG(Q57,Q$5:Q$92,'Market Summary'!$Q$1),"")</f>
        <v>66</v>
      </c>
      <c r="C57" s="28">
        <f>IFERROR(_xlfn.RANK.AVG(R57,R$5:R$92,'Market Summary'!$Q$1),"")</f>
        <v>63</v>
      </c>
      <c r="D57" s="28">
        <f>IFERROR(_xlfn.RANK.AVG(S57,S$5:S$92,'Market Summary'!$Q$1),"")</f>
        <v>58</v>
      </c>
      <c r="E57" s="28">
        <f>IFERROR(_xlfn.RANK.AVG(T57,T$5:T$92,'Market Summary'!$Q$1),"")</f>
        <v>51</v>
      </c>
      <c r="F57" s="29">
        <f>IFERROR(_xlfn.RANK.AVG(U57,U$5:U$92,'Market Summary'!$Q$1),"")</f>
        <v>61</v>
      </c>
      <c r="G57" s="28">
        <f t="shared" si="1"/>
        <v>54</v>
      </c>
      <c r="H57" s="28">
        <f t="shared" si="2"/>
        <v>20</v>
      </c>
      <c r="I57" s="28">
        <f t="shared" si="3"/>
        <v>37</v>
      </c>
      <c r="J57" s="28">
        <f t="shared" si="10"/>
        <v>54</v>
      </c>
      <c r="K57" s="28">
        <f t="shared" si="11"/>
        <v>31</v>
      </c>
      <c r="L57" s="28">
        <f t="shared" si="12"/>
        <v>48</v>
      </c>
      <c r="M57" s="28"/>
      <c r="N57" s="33" t="s">
        <v>70</v>
      </c>
      <c r="O57" s="55" t="str">
        <f>IFERROR(VLOOKUP(N57,'[1]Valuation Sheet'!$B:$W,7,FALSE),"")</f>
        <v>10.20</v>
      </c>
      <c r="P57" s="51">
        <f>IFERROR(VLOOKUP(N57,'[1]Price List'!$B:$Y,MATCH("CLOSE",'[1]Price List'!$6:$6,0)-1,FALSE)/VLOOKUP(N57,'[1]Price List'!$B:$D,MATCH("PCLOSE",'[1]Price List'!$6:$6,0)-1,FALSE)-1,"")</f>
        <v>0</v>
      </c>
      <c r="Q57" s="51">
        <f>IFERROR(VLOOKUP(N57,'[2]Price Movement'!$A:$J,6,FALSE),"")</f>
        <v>-0.42758620689655169</v>
      </c>
      <c r="R57" s="51">
        <f>IFERROR(VLOOKUP(N57,'[2]Price Movement'!$A:$J,5,FALSE),"")</f>
        <v>-0.18627450980392146</v>
      </c>
      <c r="S57" s="51">
        <f>IFERROR(VLOOKUP(N57,'[2]Price Movement'!$A:$J,7,FALSE),"")</f>
        <v>-0.50299401197604787</v>
      </c>
      <c r="T57" s="51">
        <f>IFERROR(VLOOKUP(N57,'[2]Price Movement'!$A:$J,8,FALSE),"")</f>
        <v>-0.55135135135135127</v>
      </c>
      <c r="U57" s="52">
        <f>IFERROR(VLOOKUP(N57,'[2]Price Movement'!$A:$J,9,FALSE),"")</f>
        <v>-0.87969270908827368</v>
      </c>
      <c r="V57" s="49">
        <f>IFERROR(IF(VLOOKUP(N57,'[1]Business Score'!$A:$P,16,FALSE)&lt;0,"",(VLOOKUP(N57,'[1]Business Score'!$A:$P,16,FALSE))),"")</f>
        <v>21.223882123638379</v>
      </c>
      <c r="W57" s="56">
        <f t="shared" si="7"/>
        <v>-0.46341253801434179</v>
      </c>
      <c r="X57" s="57">
        <f>IFERROR(IF(VLOOKUP(N57,'[1]Valuation Sheet'!$B:$W,9,FALSE)&lt;0,"",VLOOKUP(N57,'[1]Valuation Sheet'!$B:$W,9,FALSE)),"")</f>
        <v>7.0937123959593915</v>
      </c>
      <c r="Y57" s="51">
        <f t="shared" si="8"/>
        <v>4.7116733601070881E-2</v>
      </c>
      <c r="Z57" s="52">
        <f t="shared" si="9"/>
        <v>4.9019607843137261E-2</v>
      </c>
      <c r="AA57" s="58">
        <f>IFERROR(VLOOKUP(N57,'[1]Valuation Sheet'!$B:$W,21,FALSE),"")</f>
        <v>0.17313663635990584</v>
      </c>
      <c r="AB57" s="59">
        <f>IFERROR(VLOOKUP(N57,'[1]Valuation Sheet'!$B:$W,17,FALSE),"")</f>
        <v>3.4627327271981256E-2</v>
      </c>
      <c r="AC57" s="29">
        <v>0.5</v>
      </c>
      <c r="AF57" s="4">
        <f>IFERROR(IF(VLOOKUP(N57,'[1]Business Score'!$A:$BU,73,FALSE)&lt;0,"",VLOOKUP(N57,'[1]Business Score'!$A:$BU,73,FALSE)),"")</f>
        <v>39.553443990470363</v>
      </c>
    </row>
    <row r="58" spans="1:32" x14ac:dyDescent="0.25">
      <c r="A58" s="28">
        <f>IFERROR(_xlfn.RANK.AVG(P58,P$5:P$92,'Market Summary'!$Q$1),"")</f>
        <v>53</v>
      </c>
      <c r="B58" s="28">
        <f>IFERROR(_xlfn.RANK.AVG(Q58,Q$5:Q$92,'Market Summary'!$Q$1),"")</f>
        <v>15</v>
      </c>
      <c r="C58" s="28">
        <f>IFERROR(_xlfn.RANK.AVG(R58,R$5:R$92,'Market Summary'!$Q$1),"")</f>
        <v>12</v>
      </c>
      <c r="D58" s="28">
        <f>IFERROR(_xlfn.RANK.AVG(S58,S$5:S$92,'Market Summary'!$Q$1),"")</f>
        <v>8</v>
      </c>
      <c r="E58" s="28">
        <f>IFERROR(_xlfn.RANK.AVG(T58,T$5:T$92,'Market Summary'!$Q$1),"")</f>
        <v>3</v>
      </c>
      <c r="F58" s="29">
        <f>IFERROR(_xlfn.RANK.AVG(U58,U$5:U$92,'Market Summary'!$Q$1),"")</f>
        <v>8</v>
      </c>
      <c r="G58" s="28">
        <f t="shared" si="1"/>
        <v>38</v>
      </c>
      <c r="H58" s="28">
        <f t="shared" si="2"/>
        <v>41</v>
      </c>
      <c r="I58" s="28">
        <f t="shared" si="3"/>
        <v>51</v>
      </c>
      <c r="J58" s="28">
        <f t="shared" si="10"/>
        <v>38</v>
      </c>
      <c r="K58" s="28">
        <f t="shared" si="11"/>
        <v>15</v>
      </c>
      <c r="L58" s="28">
        <f t="shared" si="12"/>
        <v>38</v>
      </c>
      <c r="M58" s="28"/>
      <c r="N58" s="33" t="s">
        <v>71</v>
      </c>
      <c r="O58" s="55" t="str">
        <f>IFERROR(VLOOKUP(N58,'[1]Valuation Sheet'!$B:$W,7,FALSE),"")</f>
        <v>2.35</v>
      </c>
      <c r="P58" s="51">
        <f>IFERROR(VLOOKUP(N58,'[1]Price List'!$B:$Y,MATCH("CLOSE",'[1]Price List'!$6:$6,0)-1,FALSE)/VLOOKUP(N58,'[1]Price List'!$B:$D,MATCH("PCLOSE",'[1]Price List'!$6:$6,0)-1,FALSE)-1,"")</f>
        <v>-1.6736401673640211E-2</v>
      </c>
      <c r="Q58" s="51">
        <f>IFERROR(VLOOKUP(N58,'[2]Price Movement'!$A:$J,6,FALSE),"")</f>
        <v>-2.0408163265306256E-2</v>
      </c>
      <c r="R58" s="51">
        <f>IFERROR(VLOOKUP(N58,'[2]Price Movement'!$A:$J,5,FALSE),"")</f>
        <v>4.1841004184099972E-3</v>
      </c>
      <c r="S58" s="51">
        <f>IFERROR(VLOOKUP(N58,'[2]Price Movement'!$A:$J,7,FALSE),"")</f>
        <v>6.6666666666666652E-2</v>
      </c>
      <c r="T58" s="51">
        <f>IFERROR(VLOOKUP(N58,'[2]Price Movement'!$A:$J,8,FALSE),"")</f>
        <v>1.1052631578947367</v>
      </c>
      <c r="U58" s="52">
        <f>IFERROR(VLOOKUP(N58,'[2]Price Movement'!$A:$J,9,FALSE),"")</f>
        <v>0.37931034482758608</v>
      </c>
      <c r="V58" s="49">
        <f>IFERROR(IF(VLOOKUP(N58,'[1]Business Score'!$A:$P,16,FALSE)&lt;0,"",(VLOOKUP(N58,'[1]Business Score'!$A:$P,16,FALSE))),"")</f>
        <v>6.8634259934750519</v>
      </c>
      <c r="W58" s="56">
        <f t="shared" si="7"/>
        <v>-9.8625790012122683E-2</v>
      </c>
      <c r="X58" s="57">
        <f>IFERROR(IF(VLOOKUP(N58,'[1]Valuation Sheet'!$B:$W,9,FALSE)&lt;0,"",VLOOKUP(N58,'[1]Valuation Sheet'!$B:$W,9,FALSE)),"")</f>
        <v>12.62541106156382</v>
      </c>
      <c r="Y58" s="51">
        <f t="shared" si="8"/>
        <v>0.14569982993197331</v>
      </c>
      <c r="Z58" s="52">
        <f t="shared" si="9"/>
        <v>8.5072340425531912E-2</v>
      </c>
      <c r="AA58" s="58">
        <f>IFERROR(VLOOKUP(N58,'[1]Valuation Sheet'!$B:$W,21,FALSE),"")</f>
        <v>0.44841895449332081</v>
      </c>
      <c r="AB58" s="59">
        <f>IFERROR(VLOOKUP(N58,'[1]Valuation Sheet'!$B:$W,17,FALSE),"")</f>
        <v>8.9683790898664073E-2</v>
      </c>
      <c r="AC58" s="29">
        <v>0.19991999999999999</v>
      </c>
      <c r="AF58" s="4">
        <f>IFERROR(IF(VLOOKUP(N58,'[1]Business Score'!$A:$BU,73,FALSE)&lt;0,"",VLOOKUP(N58,'[1]Business Score'!$A:$BU,73,FALSE)),"")</f>
        <v>7.614402450639628</v>
      </c>
    </row>
    <row r="59" spans="1:32" x14ac:dyDescent="0.25">
      <c r="A59" s="28">
        <f>IFERROR(_xlfn.RANK.AVG(P59,P$5:P$92,'Market Summary'!$Q$1),"")</f>
        <v>30</v>
      </c>
      <c r="B59" s="28">
        <f>IFERROR(_xlfn.RANK.AVG(Q59,Q$5:Q$92,'Market Summary'!$Q$1),"")</f>
        <v>59</v>
      </c>
      <c r="C59" s="28" t="str">
        <f>IFERROR(_xlfn.RANK.AVG(R59,R$5:R$92,'Market Summary'!$Q$1),"")</f>
        <v/>
      </c>
      <c r="D59" s="28">
        <f>IFERROR(_xlfn.RANK.AVG(S59,S$5:S$92,'Market Summary'!$Q$1),"")</f>
        <v>9</v>
      </c>
      <c r="E59" s="28">
        <f>IFERROR(_xlfn.RANK.AVG(T59,T$5:T$92,'Market Summary'!$Q$1),"")</f>
        <v>53</v>
      </c>
      <c r="F59" s="29">
        <f>IFERROR(_xlfn.RANK.AVG(U59,U$5:U$92,'Market Summary'!$Q$1),"")</f>
        <v>43</v>
      </c>
      <c r="G59" s="28">
        <f t="shared" si="1"/>
        <v>21</v>
      </c>
      <c r="H59" s="28">
        <f t="shared" si="2"/>
        <v>56</v>
      </c>
      <c r="I59" s="28" t="str">
        <f t="shared" si="3"/>
        <v/>
      </c>
      <c r="J59" s="28">
        <f t="shared" si="10"/>
        <v>21</v>
      </c>
      <c r="K59" s="28">
        <f t="shared" si="11"/>
        <v>58</v>
      </c>
      <c r="L59" s="28">
        <f t="shared" si="12"/>
        <v>63</v>
      </c>
      <c r="M59" s="28"/>
      <c r="N59" s="33" t="s">
        <v>72</v>
      </c>
      <c r="O59" s="55">
        <f>IFERROR(VLOOKUP(N59,'[1]Valuation Sheet'!$B:$W,7,FALSE),"")</f>
        <v>0.5</v>
      </c>
      <c r="P59" s="51">
        <f>IFERROR(VLOOKUP(N59,'[1]Price List'!$B:$Y,MATCH("CLOSE",'[1]Price List'!$6:$6,0)-1,FALSE)/VLOOKUP(N59,'[1]Price List'!$B:$D,MATCH("PCLOSE",'[1]Price List'!$6:$6,0)-1,FALSE)-1,"")</f>
        <v>0</v>
      </c>
      <c r="Q59" s="51">
        <f>IFERROR(VLOOKUP(N59,'[2]Price Movement'!$A:$J,6,FALSE),"")</f>
        <v>-0.35897435897435903</v>
      </c>
      <c r="R59" s="51" t="str">
        <f>IFERROR(VLOOKUP(N59,'[2]Price Movement'!$A:$J,5,FALSE),"")</f>
        <v/>
      </c>
      <c r="S59" s="51">
        <f>IFERROR(VLOOKUP(N59,'[2]Price Movement'!$A:$J,7,FALSE),"")</f>
        <v>6.3829787234042534E-2</v>
      </c>
      <c r="T59" s="51">
        <f>IFERROR(VLOOKUP(N59,'[2]Price Movement'!$A:$J,8,FALSE),"")</f>
        <v>-0.59677419354838701</v>
      </c>
      <c r="U59" s="52">
        <f>IFERROR(VLOOKUP(N59,'[2]Price Movement'!$A:$J,9,FALSE),"")</f>
        <v>-0.5934959349593496</v>
      </c>
      <c r="V59" s="49">
        <f>IFERROR(IF(VLOOKUP(N59,'[1]Business Score'!$A:$P,16,FALSE)&lt;0,"",(VLOOKUP(N59,'[1]Business Score'!$A:$P,16,FALSE))),"")</f>
        <v>5.1620615643763417</v>
      </c>
      <c r="W59" s="56">
        <f t="shared" si="7"/>
        <v>0.90591418754518349</v>
      </c>
      <c r="X59" s="57" t="str">
        <f>IFERROR(IF(VLOOKUP(N59,'[1]Valuation Sheet'!$B:$W,9,FALSE)&lt;0,"",VLOOKUP(N59,'[1]Valuation Sheet'!$B:$W,9,FALSE)),"")</f>
        <v/>
      </c>
      <c r="Y59" s="51">
        <f t="shared" si="8"/>
        <v>0.19372105263157893</v>
      </c>
      <c r="Z59" s="52">
        <f t="shared" si="9"/>
        <v>0</v>
      </c>
      <c r="AA59" s="58">
        <f>IFERROR(VLOOKUP(N59,'[1]Valuation Sheet'!$B:$W,21,FALSE),"")</f>
        <v>-0.6</v>
      </c>
      <c r="AB59" s="59">
        <f>IFERROR(VLOOKUP(N59,'[1]Valuation Sheet'!$B:$W,17,FALSE),"")</f>
        <v>-0.12</v>
      </c>
      <c r="AC59" s="29">
        <v>0</v>
      </c>
      <c r="AF59" s="4">
        <f>IFERROR(IF(VLOOKUP(N59,'[1]Business Score'!$A:$BU,73,FALSE)&lt;0,"",VLOOKUP(N59,'[1]Business Score'!$A:$BU,73,FALSE)),"")</f>
        <v>2.7084438523567917</v>
      </c>
    </row>
    <row r="60" spans="1:32" x14ac:dyDescent="0.25">
      <c r="A60" s="28">
        <f>IFERROR(_xlfn.RANK.AVG(P60,P$5:P$92,'Market Summary'!$Q$1),"")</f>
        <v>30</v>
      </c>
      <c r="B60" s="28" t="str">
        <f>IFERROR(_xlfn.RANK.AVG(Q60,Q$5:Q$92,'Market Summary'!$Q$1),"")</f>
        <v/>
      </c>
      <c r="C60" s="28" t="str">
        <f>IFERROR(_xlfn.RANK.AVG(R60,R$5:R$92,'Market Summary'!$Q$1),"")</f>
        <v/>
      </c>
      <c r="D60" s="28" t="str">
        <f>IFERROR(_xlfn.RANK.AVG(S60,S$5:S$92,'Market Summary'!$Q$1),"")</f>
        <v/>
      </c>
      <c r="E60" s="28" t="str">
        <f>IFERROR(_xlfn.RANK.AVG(T60,T$5:T$92,'Market Summary'!$Q$1),"")</f>
        <v/>
      </c>
      <c r="F60" s="29" t="str">
        <f>IFERROR(_xlfn.RANK.AVG(U60,U$5:U$92,'Market Summary'!$Q$1),"")</f>
        <v/>
      </c>
      <c r="G60" s="28" t="str">
        <f t="shared" si="1"/>
        <v/>
      </c>
      <c r="H60" s="28" t="str">
        <f t="shared" si="2"/>
        <v/>
      </c>
      <c r="I60" s="28">
        <f t="shared" si="3"/>
        <v>9</v>
      </c>
      <c r="J60" s="28" t="str">
        <f t="shared" si="10"/>
        <v/>
      </c>
      <c r="K60" s="28">
        <f t="shared" si="11"/>
        <v>58</v>
      </c>
      <c r="L60" s="28">
        <f t="shared" si="12"/>
        <v>7</v>
      </c>
      <c r="M60" s="28"/>
      <c r="N60" s="33" t="s">
        <v>73</v>
      </c>
      <c r="O60" s="55" t="str">
        <f>IFERROR(VLOOKUP(N60,'[1]Valuation Sheet'!$B:$W,7,FALSE),"")</f>
        <v>0.24</v>
      </c>
      <c r="P60" s="51">
        <f>IFERROR(VLOOKUP(N60,'[1]Price List'!$B:$Y,MATCH("CLOSE",'[1]Price List'!$6:$6,0)-1,FALSE)/VLOOKUP(N60,'[1]Price List'!$B:$D,MATCH("PCLOSE",'[1]Price List'!$6:$6,0)-1,FALSE)-1,"")</f>
        <v>0</v>
      </c>
      <c r="Q60" s="51" t="str">
        <f>IFERROR(VLOOKUP(N60,'[2]Price Movement'!$A:$J,6,FALSE),"")</f>
        <v/>
      </c>
      <c r="R60" s="51" t="str">
        <f>IFERROR(VLOOKUP(N60,'[2]Price Movement'!$A:$J,5,FALSE),"")</f>
        <v/>
      </c>
      <c r="S60" s="51" t="str">
        <f>IFERROR(VLOOKUP(N60,'[2]Price Movement'!$A:$J,7,FALSE),"")</f>
        <v/>
      </c>
      <c r="T60" s="51" t="str">
        <f>IFERROR(VLOOKUP(N60,'[2]Price Movement'!$A:$J,8,FALSE),"")</f>
        <v/>
      </c>
      <c r="U60" s="52" t="str">
        <f>IFERROR(VLOOKUP(N60,'[2]Price Movement'!$A:$J,9,FALSE),"")</f>
        <v/>
      </c>
      <c r="V60" s="49" t="str">
        <f>IFERROR(IF(VLOOKUP(N60,'[1]Business Score'!$A:$P,16,FALSE)&lt;0,"",(VLOOKUP(N60,'[1]Business Score'!$A:$P,16,FALSE))),"")</f>
        <v/>
      </c>
      <c r="W60" s="56" t="str">
        <f t="shared" si="7"/>
        <v/>
      </c>
      <c r="X60" s="57">
        <f>IFERROR(IF(VLOOKUP(N60,'[1]Valuation Sheet'!$B:$W,9,FALSE)&lt;0,"",VLOOKUP(N60,'[1]Valuation Sheet'!$B:$W,9,FALSE)),"")</f>
        <v>2.947953646110637</v>
      </c>
      <c r="Y60" s="51" t="str">
        <f t="shared" si="8"/>
        <v/>
      </c>
      <c r="Z60" s="52">
        <f t="shared" si="9"/>
        <v>0</v>
      </c>
      <c r="AA60" s="58">
        <f>IFERROR(VLOOKUP(N60,'[1]Valuation Sheet'!$B:$W,21,FALSE),"")</f>
        <v>4.278934177090191</v>
      </c>
      <c r="AB60" s="59">
        <f>IFERROR(VLOOKUP(N60,'[1]Valuation Sheet'!$B:$W,17,FALSE),"")</f>
        <v>0.85578683541803824</v>
      </c>
      <c r="AC60" s="29">
        <v>0</v>
      </c>
      <c r="AF60" s="4">
        <f>IFERROR(IF(VLOOKUP(N60,'[1]Business Score'!$A:$BU,73,FALSE)&lt;0,"",VLOOKUP(N60,'[1]Business Score'!$A:$BU,73,FALSE)),"")</f>
        <v>8.4108967916145367</v>
      </c>
    </row>
    <row r="61" spans="1:32" x14ac:dyDescent="0.25">
      <c r="A61" s="28" t="str">
        <f>IFERROR(_xlfn.RANK.AVG(P61,P$5:P$92,'Market Summary'!$Q$1),"")</f>
        <v/>
      </c>
      <c r="B61" s="28">
        <f>IFERROR(_xlfn.RANK.AVG(Q61,Q$5:Q$92,'Market Summary'!$Q$1),"")</f>
        <v>12</v>
      </c>
      <c r="C61" s="28">
        <f>IFERROR(_xlfn.RANK.AVG(R61,R$5:R$92,'Market Summary'!$Q$1),"")</f>
        <v>15.5</v>
      </c>
      <c r="D61" s="28">
        <f>IFERROR(_xlfn.RANK.AVG(S61,S$5:S$92,'Market Summary'!$Q$1),"")</f>
        <v>11</v>
      </c>
      <c r="E61" s="28" t="str">
        <f>IFERROR(_xlfn.RANK.AVG(T61,T$5:T$92,'Market Summary'!$Q$1),"")</f>
        <v/>
      </c>
      <c r="F61" s="29" t="str">
        <f>IFERROR(_xlfn.RANK.AVG(U61,U$5:U$92,'Market Summary'!$Q$1),"")</f>
        <v/>
      </c>
      <c r="G61" s="28" t="str">
        <f t="shared" si="1"/>
        <v/>
      </c>
      <c r="H61" s="28" t="str">
        <f t="shared" si="2"/>
        <v/>
      </c>
      <c r="I61" s="28" t="str">
        <f t="shared" si="3"/>
        <v/>
      </c>
      <c r="J61" s="28" t="str">
        <f t="shared" si="10"/>
        <v/>
      </c>
      <c r="K61" s="28" t="str">
        <f t="shared" si="11"/>
        <v/>
      </c>
      <c r="L61" s="28">
        <f t="shared" si="12"/>
        <v>50</v>
      </c>
      <c r="M61" s="28"/>
      <c r="N61" s="44" t="s">
        <v>74</v>
      </c>
      <c r="O61" s="55"/>
      <c r="P61" s="51" t="str">
        <f>IFERROR(VLOOKUP(N61,'[1]Price List'!$B:$Y,MATCH("CLOSE",'[1]Price List'!$6:$6,0)-1,FALSE)/VLOOKUP(N61,'[1]Price List'!$B:$D,MATCH("PCLOSE",'[1]Price List'!$6:$6,0)-1,FALSE)-1,"")</f>
        <v/>
      </c>
      <c r="Q61" s="51"/>
      <c r="R61" s="51"/>
      <c r="S61" s="51"/>
      <c r="T61" s="51"/>
      <c r="U61" s="52"/>
      <c r="V61" s="49" t="str">
        <f>IFERROR(IF(VLOOKUP(N61,'[1]Business Score'!$A:$P,16,FALSE)&lt;0,"",(VLOOKUP(N61,'[1]Business Score'!$A:$P,16,FALSE))),"")</f>
        <v/>
      </c>
      <c r="W61" s="56" t="str">
        <f t="shared" si="7"/>
        <v/>
      </c>
      <c r="X61" s="57"/>
      <c r="Y61" s="51" t="str">
        <f t="shared" si="8"/>
        <v/>
      </c>
      <c r="Z61" s="52" t="str">
        <f t="shared" si="9"/>
        <v/>
      </c>
      <c r="AA61" s="58"/>
      <c r="AB61" s="59"/>
      <c r="AC61" s="29">
        <v>0</v>
      </c>
      <c r="AF61" s="4" t="str">
        <f>IFERROR(IF(VLOOKUP(N61,'[1]Business Score'!$A:$BU,73,FALSE)&lt;0,"",VLOOKUP(N61,'[1]Business Score'!$A:$BU,73,FALSE)),"")</f>
        <v/>
      </c>
    </row>
    <row r="62" spans="1:32" x14ac:dyDescent="0.25">
      <c r="A62" s="28">
        <f>IFERROR(_xlfn.RANK.AVG(P62,P$5:P$92,'Market Summary'!$Q$1),"")</f>
        <v>30</v>
      </c>
      <c r="B62" s="28">
        <f>IFERROR(_xlfn.RANK.AVG(Q62,Q$5:Q$92,'Market Summary'!$Q$1),"")</f>
        <v>18</v>
      </c>
      <c r="C62" s="28">
        <f>IFERROR(_xlfn.RANK.AVG(R62,R$5:R$92,'Market Summary'!$Q$1),"")</f>
        <v>10</v>
      </c>
      <c r="D62" s="28">
        <f>IFERROR(_xlfn.RANK.AVG(S62,S$5:S$92,'Market Summary'!$Q$1),"")</f>
        <v>63</v>
      </c>
      <c r="E62" s="28">
        <f>IFERROR(_xlfn.RANK.AVG(T62,T$5:T$92,'Market Summary'!$Q$1),"")</f>
        <v>37</v>
      </c>
      <c r="F62" s="29">
        <f>IFERROR(_xlfn.RANK.AVG(U62,U$5:U$92,'Market Summary'!$Q$1),"")</f>
        <v>5</v>
      </c>
      <c r="G62" s="28">
        <f t="shared" si="1"/>
        <v>12</v>
      </c>
      <c r="H62" s="28">
        <f t="shared" si="2"/>
        <v>1</v>
      </c>
      <c r="I62" s="28">
        <f t="shared" si="3"/>
        <v>13</v>
      </c>
      <c r="J62" s="28">
        <f t="shared" si="10"/>
        <v>12</v>
      </c>
      <c r="K62" s="28">
        <f t="shared" si="11"/>
        <v>58</v>
      </c>
      <c r="L62" s="28">
        <f t="shared" si="12"/>
        <v>6</v>
      </c>
      <c r="M62" s="28"/>
      <c r="N62" s="33" t="s">
        <v>75</v>
      </c>
      <c r="O62" s="55" t="str">
        <f>IFERROR(VLOOKUP(N62,'[1]Valuation Sheet'!$B:$W,7,FALSE),"")</f>
        <v>1.43</v>
      </c>
      <c r="P62" s="51">
        <f>IFERROR(VLOOKUP(N62,'[1]Price List'!$B:$Y,MATCH("CLOSE",'[1]Price List'!$6:$6,0)-1,FALSE)/VLOOKUP(N62,'[1]Price List'!$B:$D,MATCH("PCLOSE",'[1]Price List'!$6:$6,0)-1,FALSE)-1,"")</f>
        <v>0</v>
      </c>
      <c r="Q62" s="51">
        <f>IFERROR(VLOOKUP(N62,'[2]Price Movement'!$A:$J,6,FALSE),"")</f>
        <v>-4.5751633986928164E-2</v>
      </c>
      <c r="R62" s="51">
        <f>IFERROR(VLOOKUP(N62,'[2]Price Movement'!$A:$J,5,FALSE),"")</f>
        <v>2.0979020979021046E-2</v>
      </c>
      <c r="S62" s="51">
        <f>IFERROR(VLOOKUP(N62,'[2]Price Movement'!$A:$J,7,FALSE),"")</f>
        <v>-0.53354632587859419</v>
      </c>
      <c r="T62" s="51">
        <f>IFERROR(VLOOKUP(N62,'[2]Price Movement'!$A:$J,8,FALSE),"")</f>
        <v>-0.231578947368421</v>
      </c>
      <c r="U62" s="52">
        <f>IFERROR(VLOOKUP(N62,'[2]Price Movement'!$A:$J,9,FALSE),"")</f>
        <v>0.84810126582278467</v>
      </c>
      <c r="V62" s="49">
        <f>IFERROR(IF(VLOOKUP(N62,'[1]Business Score'!$A:$P,16,FALSE)&lt;0,"",(VLOOKUP(N62,'[1]Business Score'!$A:$P,16,FALSE))),"")</f>
        <v>2.7473427185195041</v>
      </c>
      <c r="W62" s="56">
        <f t="shared" si="7"/>
        <v>-0.98559282111437752</v>
      </c>
      <c r="X62" s="57">
        <f>IFERROR(IF(VLOOKUP(N62,'[1]Valuation Sheet'!$B:$W,9,FALSE)&lt;0,"",VLOOKUP(N62,'[1]Valuation Sheet'!$B:$W,9,FALSE)),"")</f>
        <v>3.6307996079816465</v>
      </c>
      <c r="Y62" s="51">
        <f t="shared" si="8"/>
        <v>0.36398807955742879</v>
      </c>
      <c r="Z62" s="52">
        <f t="shared" si="9"/>
        <v>0</v>
      </c>
      <c r="AA62" s="58">
        <f>IFERROR(VLOOKUP(N62,'[1]Valuation Sheet'!$B:$W,21,FALSE),"")</f>
        <v>4.5330551320389292</v>
      </c>
      <c r="AB62" s="59">
        <f>IFERROR(VLOOKUP(N62,'[1]Valuation Sheet'!$B:$W,17,FALSE),"")</f>
        <v>0.90661102640778601</v>
      </c>
      <c r="AC62" s="29">
        <v>0</v>
      </c>
      <c r="AF62" s="4">
        <f>IFERROR(IF(VLOOKUP(N62,'[1]Business Score'!$A:$BU,73,FALSE)&lt;0,"",VLOOKUP(N62,'[1]Business Score'!$A:$BU,73,FALSE)),"")</f>
        <v>190.69262208309206</v>
      </c>
    </row>
    <row r="63" spans="1:32" x14ac:dyDescent="0.25">
      <c r="A63" s="28" t="str">
        <f>IFERROR(_xlfn.RANK.AVG(P63,P$5:P$92,'Market Summary'!$Q$1),"")</f>
        <v/>
      </c>
      <c r="B63" s="28">
        <f>IFERROR(_xlfn.RANK.AVG(Q63,Q$5:Q$92,'Market Summary'!$Q$1),"")</f>
        <v>12</v>
      </c>
      <c r="C63" s="28">
        <f>IFERROR(_xlfn.RANK.AVG(R63,R$5:R$92,'Market Summary'!$Q$1),"")</f>
        <v>15.5</v>
      </c>
      <c r="D63" s="28">
        <f>IFERROR(_xlfn.RANK.AVG(S63,S$5:S$92,'Market Summary'!$Q$1),"")</f>
        <v>11</v>
      </c>
      <c r="E63" s="28" t="str">
        <f>IFERROR(_xlfn.RANK.AVG(T63,T$5:T$92,'Market Summary'!$Q$1),"")</f>
        <v/>
      </c>
      <c r="F63" s="29" t="str">
        <f>IFERROR(_xlfn.RANK.AVG(U63,U$5:U$92,'Market Summary'!$Q$1),"")</f>
        <v/>
      </c>
      <c r="G63" s="28" t="str">
        <f t="shared" si="1"/>
        <v/>
      </c>
      <c r="H63" s="28" t="str">
        <f t="shared" si="2"/>
        <v/>
      </c>
      <c r="I63" s="28" t="str">
        <f t="shared" si="3"/>
        <v/>
      </c>
      <c r="J63" s="28" t="str">
        <f t="shared" si="10"/>
        <v/>
      </c>
      <c r="K63" s="28" t="str">
        <f t="shared" si="11"/>
        <v/>
      </c>
      <c r="L63" s="28">
        <f t="shared" si="12"/>
        <v>50</v>
      </c>
      <c r="M63" s="28"/>
      <c r="N63" s="44" t="s">
        <v>76</v>
      </c>
      <c r="O63" s="55"/>
      <c r="P63" s="51" t="str">
        <f>IFERROR(VLOOKUP(N63,'[1]Price List'!$B:$Y,MATCH("CLOSE",'[1]Price List'!$6:$6,0)-1,FALSE)/VLOOKUP(N63,'[1]Price List'!$B:$D,MATCH("PCLOSE",'[1]Price List'!$6:$6,0)-1,FALSE)-1,"")</f>
        <v/>
      </c>
      <c r="Q63" s="51"/>
      <c r="R63" s="51"/>
      <c r="S63" s="51"/>
      <c r="T63" s="51"/>
      <c r="U63" s="52"/>
      <c r="V63" s="49" t="str">
        <f>IFERROR(IF(VLOOKUP(N63,'[1]Business Score'!$A:$P,16,FALSE)&lt;0,"",(VLOOKUP(N63,'[1]Business Score'!$A:$P,16,FALSE))),"")</f>
        <v/>
      </c>
      <c r="W63" s="56" t="str">
        <f t="shared" si="7"/>
        <v/>
      </c>
      <c r="X63" s="57"/>
      <c r="Y63" s="51" t="str">
        <f t="shared" si="8"/>
        <v/>
      </c>
      <c r="Z63" s="52" t="str">
        <f t="shared" si="9"/>
        <v/>
      </c>
      <c r="AA63" s="58"/>
      <c r="AB63" s="59"/>
      <c r="AC63" s="29">
        <v>0</v>
      </c>
      <c r="AF63" s="4" t="str">
        <f>IFERROR(IF(VLOOKUP(N63,'[1]Business Score'!$A:$BU,73,FALSE)&lt;0,"",VLOOKUP(N63,'[1]Business Score'!$A:$BU,73,FALSE)),"")</f>
        <v/>
      </c>
    </row>
    <row r="64" spans="1:32" x14ac:dyDescent="0.25">
      <c r="A64" s="28">
        <f>IFERROR(_xlfn.RANK.AVG(P64,P$5:P$92,'Market Summary'!$Q$1),"")</f>
        <v>1</v>
      </c>
      <c r="B64" s="28">
        <f>IFERROR(_xlfn.RANK.AVG(Q64,Q$5:Q$92,'Market Summary'!$Q$1),"")</f>
        <v>8</v>
      </c>
      <c r="C64" s="28">
        <f>IFERROR(_xlfn.RANK.AVG(R64,R$5:R$92,'Market Summary'!$Q$1),"")</f>
        <v>2</v>
      </c>
      <c r="D64" s="28">
        <f>IFERROR(_xlfn.RANK.AVG(S64,S$5:S$92,'Market Summary'!$Q$1),"")</f>
        <v>7</v>
      </c>
      <c r="E64" s="28">
        <f>IFERROR(_xlfn.RANK.AVG(T64,T$5:T$92,'Market Summary'!$Q$1),"")</f>
        <v>21</v>
      </c>
      <c r="F64" s="29">
        <f>IFERROR(_xlfn.RANK.AVG(U64,U$5:U$92,'Market Summary'!$Q$1),"")</f>
        <v>23</v>
      </c>
      <c r="G64" s="28">
        <f t="shared" si="1"/>
        <v>23</v>
      </c>
      <c r="H64" s="28">
        <f t="shared" si="2"/>
        <v>15</v>
      </c>
      <c r="I64" s="28">
        <f t="shared" si="3"/>
        <v>38</v>
      </c>
      <c r="J64" s="28">
        <f t="shared" si="10"/>
        <v>23</v>
      </c>
      <c r="K64" s="28">
        <f t="shared" si="11"/>
        <v>36</v>
      </c>
      <c r="L64" s="28">
        <f t="shared" si="12"/>
        <v>33</v>
      </c>
      <c r="M64" s="28"/>
      <c r="N64" s="33" t="s">
        <v>77</v>
      </c>
      <c r="O64" s="55">
        <f>IFERROR(VLOOKUP(N64,'[1]Valuation Sheet'!$B:$W,7,FALSE),"")</f>
        <v>4.54</v>
      </c>
      <c r="P64" s="51">
        <f>IFERROR(VLOOKUP(N64,'[1]Price List'!$B:$Y,MATCH("CLOSE",'[1]Price List'!$6:$6,0)-1,FALSE)/VLOOKUP(N64,'[1]Price List'!$B:$D,MATCH("PCLOSE",'[1]Price List'!$6:$6,0)-1,FALSE)-1,"")</f>
        <v>9.9273607748184167E-2</v>
      </c>
      <c r="Q64" s="51">
        <f>IFERROR(VLOOKUP(N64,'[2]Price Movement'!$A:$J,6,FALSE),"")</f>
        <v>7.8384798099762509E-2</v>
      </c>
      <c r="R64" s="51">
        <f>IFERROR(VLOOKUP(N64,'[2]Price Movement'!$A:$J,5,FALSE),"")</f>
        <v>9.9273607748184167E-2</v>
      </c>
      <c r="S64" s="51">
        <f>IFERROR(VLOOKUP(N64,'[2]Price Movement'!$A:$J,7,FALSE),"")</f>
        <v>7.8384798099762509E-2</v>
      </c>
      <c r="T64" s="51">
        <f>IFERROR(VLOOKUP(N64,'[2]Price Movement'!$A:$J,8,FALSE),"")</f>
        <v>0.22371967654986524</v>
      </c>
      <c r="U64" s="52">
        <f>IFERROR(VLOOKUP(N64,'[2]Price Movement'!$A:$J,9,FALSE),"")</f>
        <v>-0.21180555555555547</v>
      </c>
      <c r="V64" s="49">
        <f>IFERROR(IF(VLOOKUP(N64,'[1]Business Score'!$A:$P,16,FALSE)&lt;0,"",(VLOOKUP(N64,'[1]Business Score'!$A:$P,16,FALSE))),"")</f>
        <v>5.2844196373642314</v>
      </c>
      <c r="W64" s="56">
        <f t="shared" si="7"/>
        <v>-0.55601343826551441</v>
      </c>
      <c r="X64" s="57">
        <f>IFERROR(IF(VLOOKUP(N64,'[1]Valuation Sheet'!$B:$W,9,FALSE)&lt;0,"",VLOOKUP(N64,'[1]Valuation Sheet'!$B:$W,9,FALSE)),"")</f>
        <v>7.3983956376271491</v>
      </c>
      <c r="Y64" s="51">
        <f t="shared" si="8"/>
        <v>0.18923553930678774</v>
      </c>
      <c r="Z64" s="52">
        <f t="shared" si="9"/>
        <v>4.015396475770925E-2</v>
      </c>
      <c r="AA64" s="58">
        <f>IFERROR(VLOOKUP(N64,'[1]Valuation Sheet'!$B:$W,21,FALSE),"")</f>
        <v>0.61981957710555791</v>
      </c>
      <c r="AB64" s="59">
        <f>IFERROR(VLOOKUP(N64,'[1]Valuation Sheet'!$B:$W,17,FALSE),"")</f>
        <v>0.12396391542111163</v>
      </c>
      <c r="AC64" s="29">
        <v>0.18229899999999999</v>
      </c>
      <c r="AF64" s="4">
        <f>IFERROR(IF(VLOOKUP(N64,'[1]Business Score'!$A:$BU,73,FALSE)&lt;0,"",VLOOKUP(N64,'[1]Business Score'!$A:$BU,73,FALSE)),"")</f>
        <v>11.902206266604164</v>
      </c>
    </row>
    <row r="65" spans="1:32" x14ac:dyDescent="0.25">
      <c r="A65" s="28">
        <f>IFERROR(_xlfn.RANK.AVG(P65,P$5:P$92,'Market Summary'!$Q$1),"")</f>
        <v>30</v>
      </c>
      <c r="B65" s="28">
        <f>IFERROR(_xlfn.RANK.AVG(Q65,Q$5:Q$92,'Market Summary'!$Q$1),"")</f>
        <v>16</v>
      </c>
      <c r="C65" s="28">
        <f>IFERROR(_xlfn.RANK.AVG(R65,R$5:R$92,'Market Summary'!$Q$1),"")</f>
        <v>15.5</v>
      </c>
      <c r="D65" s="28">
        <f>IFERROR(_xlfn.RANK.AVG(S65,S$5:S$92,'Market Summary'!$Q$1),"")</f>
        <v>21</v>
      </c>
      <c r="E65" s="28" t="str">
        <f>IFERROR(_xlfn.RANK.AVG(T65,T$5:T$92,'Market Summary'!$Q$1),"")</f>
        <v/>
      </c>
      <c r="F65" s="29">
        <f>IFERROR(_xlfn.RANK.AVG(U65,U$5:U$92,'Market Summary'!$Q$1),"")</f>
        <v>2</v>
      </c>
      <c r="G65" s="28">
        <f t="shared" si="1"/>
        <v>36</v>
      </c>
      <c r="H65" s="28">
        <f t="shared" si="2"/>
        <v>44</v>
      </c>
      <c r="I65" s="28">
        <f t="shared" si="3"/>
        <v>40</v>
      </c>
      <c r="J65" s="28">
        <f t="shared" si="10"/>
        <v>36</v>
      </c>
      <c r="K65" s="28">
        <f t="shared" si="11"/>
        <v>46</v>
      </c>
      <c r="L65" s="28">
        <f t="shared" si="12"/>
        <v>45</v>
      </c>
      <c r="M65" s="28"/>
      <c r="N65" s="33" t="s">
        <v>78</v>
      </c>
      <c r="O65" s="55">
        <f>IFERROR(VLOOKUP(N65,'[1]Valuation Sheet'!$B:$W,7,FALSE),"")</f>
        <v>66.349999999999994</v>
      </c>
      <c r="P65" s="51">
        <f>IFERROR(VLOOKUP(N65,'[1]Price List'!$B:$Y,MATCH("CLOSE",'[1]Price List'!$6:$6,0)-1,FALSE)/VLOOKUP(N65,'[1]Price List'!$B:$D,MATCH("PCLOSE",'[1]Price List'!$6:$6,0)-1,FALSE)-1,"")</f>
        <v>0</v>
      </c>
      <c r="Q65" s="51">
        <f>IFERROR(VLOOKUP(N65,'[2]Price Movement'!$A:$J,6,FALSE),"")</f>
        <v>-2.8550512445095211E-2</v>
      </c>
      <c r="R65" s="51">
        <f>IFERROR(VLOOKUP(N65,'[2]Price Movement'!$A:$J,5,FALSE),"")</f>
        <v>0</v>
      </c>
      <c r="S65" s="51">
        <f>IFERROR(VLOOKUP(N65,'[2]Price Movement'!$A:$J,7,FALSE),"")</f>
        <v>-0.18086419753086425</v>
      </c>
      <c r="T65" s="51" t="str">
        <f>IFERROR(VLOOKUP(N65,'[2]Price Movement'!$A:$J,8,FALSE),"")</f>
        <v/>
      </c>
      <c r="U65" s="52">
        <f>IFERROR(VLOOKUP(N65,'[2]Price Movement'!$A:$J,9,FALSE),"")</f>
        <v>3.0705521472392636</v>
      </c>
      <c r="V65" s="49">
        <f>IFERROR(IF(VLOOKUP(N65,'[1]Business Score'!$A:$P,16,FALSE)&lt;0,"",(VLOOKUP(N65,'[1]Business Score'!$A:$P,16,FALSE))),"")</f>
        <v>6.5652661244595842</v>
      </c>
      <c r="W65" s="56">
        <f t="shared" si="7"/>
        <v>2.6449222636091285E-2</v>
      </c>
      <c r="X65" s="57">
        <f>IFERROR(IF(VLOOKUP(N65,'[1]Valuation Sheet'!$B:$W,9,FALSE)&lt;0,"",VLOOKUP(N65,'[1]Valuation Sheet'!$B:$W,9,FALSE)),"")</f>
        <v>7.6858783776860395</v>
      </c>
      <c r="Y65" s="51">
        <f t="shared" si="8"/>
        <v>0.15231675015798607</v>
      </c>
      <c r="Z65" s="52">
        <f t="shared" si="9"/>
        <v>1.659133383571967E-2</v>
      </c>
      <c r="AA65" s="58">
        <f>IFERROR(VLOOKUP(N65,'[1]Valuation Sheet'!$B:$W,21,FALSE),"")</f>
        <v>0.24893604532978841</v>
      </c>
      <c r="AB65" s="59">
        <f>IFERROR(VLOOKUP(N65,'[1]Valuation Sheet'!$B:$W,17,FALSE),"")</f>
        <v>4.9787209065957683E-2</v>
      </c>
      <c r="AC65" s="29">
        <v>1.100835</v>
      </c>
      <c r="AF65" s="4">
        <f>IFERROR(IF(VLOOKUP(N65,'[1]Business Score'!$A:$BU,73,FALSE)&lt;0,"",VLOOKUP(N65,'[1]Business Score'!$A:$BU,73,FALSE)),"")</f>
        <v>6.3960943996809663</v>
      </c>
    </row>
    <row r="66" spans="1:32" x14ac:dyDescent="0.25">
      <c r="A66" s="28">
        <f>IFERROR(_xlfn.RANK.AVG(P66,P$5:P$92,'Market Summary'!$Q$1),"")</f>
        <v>30</v>
      </c>
      <c r="B66" s="28">
        <f>IFERROR(_xlfn.RANK.AVG(Q66,Q$5:Q$92,'Market Summary'!$Q$1),"")</f>
        <v>43</v>
      </c>
      <c r="C66" s="28">
        <f>IFERROR(_xlfn.RANK.AVG(R66,R$5:R$92,'Market Summary'!$Q$1),"")</f>
        <v>22</v>
      </c>
      <c r="D66" s="28">
        <f>IFERROR(_xlfn.RANK.AVG(S66,S$5:S$92,'Market Summary'!$Q$1),"")</f>
        <v>4</v>
      </c>
      <c r="E66" s="28">
        <f>IFERROR(_xlfn.RANK.AVG(T66,T$5:T$92,'Market Summary'!$Q$1),"")</f>
        <v>24</v>
      </c>
      <c r="F66" s="29">
        <f>IFERROR(_xlfn.RANK.AVG(U66,U$5:U$92,'Market Summary'!$Q$1),"")</f>
        <v>21</v>
      </c>
      <c r="G66" s="28">
        <f t="shared" si="1"/>
        <v>45</v>
      </c>
      <c r="H66" s="28" t="str">
        <f t="shared" si="2"/>
        <v/>
      </c>
      <c r="I66" s="28">
        <f t="shared" si="3"/>
        <v>52</v>
      </c>
      <c r="J66" s="28">
        <f t="shared" si="10"/>
        <v>45</v>
      </c>
      <c r="K66" s="28">
        <f t="shared" si="11"/>
        <v>29</v>
      </c>
      <c r="L66" s="28">
        <f t="shared" si="12"/>
        <v>53</v>
      </c>
      <c r="M66" s="28"/>
      <c r="N66" s="33" t="s">
        <v>79</v>
      </c>
      <c r="O66" s="55" t="str">
        <f>IFERROR(VLOOKUP(N66,'[1]Valuation Sheet'!$B:$W,7,FALSE),"")</f>
        <v>3.84</v>
      </c>
      <c r="P66" s="51">
        <f>IFERROR(VLOOKUP(N66,'[1]Price List'!$B:$Y,MATCH("CLOSE",'[1]Price List'!$6:$6,0)-1,FALSE)/VLOOKUP(N66,'[1]Price List'!$B:$D,MATCH("PCLOSE",'[1]Price List'!$6:$6,0)-1,FALSE)-1,"")</f>
        <v>0</v>
      </c>
      <c r="Q66" s="51">
        <f>IFERROR(VLOOKUP(N66,'[2]Price Movement'!$A:$J,6,FALSE),"")</f>
        <v>-0.23236514522821583</v>
      </c>
      <c r="R66" s="51">
        <f>IFERROR(VLOOKUP(N66,'[2]Price Movement'!$A:$J,5,FALSE),"")</f>
        <v>-3.6458333333333259E-2</v>
      </c>
      <c r="S66" s="51">
        <f>IFERROR(VLOOKUP(N66,'[2]Price Movement'!$A:$J,7,FALSE),"")</f>
        <v>0.13846153846153841</v>
      </c>
      <c r="T66" s="51">
        <f>IFERROR(VLOOKUP(N66,'[2]Price Movement'!$A:$J,8,FALSE),"")</f>
        <v>0.14906832298136652</v>
      </c>
      <c r="U66" s="52">
        <f>IFERROR(VLOOKUP(N66,'[2]Price Movement'!$A:$J,9,FALSE),"")</f>
        <v>-0.14942528735632177</v>
      </c>
      <c r="V66" s="49">
        <f>IFERROR(IF(VLOOKUP(N66,'[1]Business Score'!$A:$P,16,FALSE)&lt;0,"",(VLOOKUP(N66,'[1]Business Score'!$A:$P,16,FALSE))),"")</f>
        <v>7.6837070522309547</v>
      </c>
      <c r="W66" s="56" t="str">
        <f t="shared" si="7"/>
        <v/>
      </c>
      <c r="X66" s="57">
        <f>IFERROR(IF(VLOOKUP(N66,'[1]Valuation Sheet'!$B:$W,9,FALSE)&lt;0,"",VLOOKUP(N66,'[1]Valuation Sheet'!$B:$W,9,FALSE)),"")</f>
        <v>15.886461884810254</v>
      </c>
      <c r="Y66" s="51">
        <f t="shared" si="8"/>
        <v>0.13014551351351314</v>
      </c>
      <c r="Z66" s="52">
        <f t="shared" si="9"/>
        <v>5.4277343749999998E-2</v>
      </c>
      <c r="AA66" s="58">
        <f>IFERROR(VLOOKUP(N66,'[1]Valuation Sheet'!$B:$W,21,FALSE),"")</f>
        <v>-0.14330542484217768</v>
      </c>
      <c r="AB66" s="59">
        <f>IFERROR(VLOOKUP(N66,'[1]Valuation Sheet'!$B:$W,17,FALSE),"")</f>
        <v>-2.8661084968435557E-2</v>
      </c>
      <c r="AC66" s="29">
        <v>0.208425</v>
      </c>
      <c r="AF66" s="4" t="str">
        <f>IFERROR(IF(VLOOKUP(N66,'[1]Business Score'!$A:$BU,73,FALSE)&lt;0,"",VLOOKUP(N66,'[1]Business Score'!$A:$BU,73,FALSE)),"")</f>
        <v/>
      </c>
    </row>
    <row r="67" spans="1:32" x14ac:dyDescent="0.25">
      <c r="A67" s="28" t="str">
        <f>IFERROR(_xlfn.RANK.AVG(P67,P$5:P$92,'Market Summary'!$Q$1),"")</f>
        <v/>
      </c>
      <c r="B67" s="28">
        <f>IFERROR(_xlfn.RANK.AVG(Q67,Q$5:Q$92,'Market Summary'!$Q$1),"")</f>
        <v>12</v>
      </c>
      <c r="C67" s="28">
        <f>IFERROR(_xlfn.RANK.AVG(R67,R$5:R$92,'Market Summary'!$Q$1),"")</f>
        <v>15.5</v>
      </c>
      <c r="D67" s="28">
        <f>IFERROR(_xlfn.RANK.AVG(S67,S$5:S$92,'Market Summary'!$Q$1),"")</f>
        <v>11</v>
      </c>
      <c r="E67" s="28" t="str">
        <f>IFERROR(_xlfn.RANK.AVG(T67,T$5:T$92,'Market Summary'!$Q$1),"")</f>
        <v/>
      </c>
      <c r="F67" s="29" t="str">
        <f>IFERROR(_xlfn.RANK.AVG(U67,U$5:U$92,'Market Summary'!$Q$1),"")</f>
        <v/>
      </c>
      <c r="G67" s="28" t="str">
        <f t="shared" si="1"/>
        <v/>
      </c>
      <c r="H67" s="28" t="str">
        <f t="shared" si="2"/>
        <v/>
      </c>
      <c r="I67" s="28" t="str">
        <f t="shared" si="3"/>
        <v/>
      </c>
      <c r="J67" s="28" t="str">
        <f t="shared" si="10"/>
        <v/>
      </c>
      <c r="K67" s="28" t="str">
        <f t="shared" si="11"/>
        <v/>
      </c>
      <c r="L67" s="28">
        <f t="shared" si="12"/>
        <v>50</v>
      </c>
      <c r="M67" s="28"/>
      <c r="N67" s="44" t="s">
        <v>80</v>
      </c>
      <c r="O67" s="55"/>
      <c r="P67" s="51" t="str">
        <f>IFERROR(VLOOKUP(N67,'[1]Price List'!$B:$Y,MATCH("CLOSE",'[1]Price List'!$6:$6,0)-1,FALSE)/VLOOKUP(N67,'[1]Price List'!$B:$D,MATCH("PCLOSE",'[1]Price List'!$6:$6,0)-1,FALSE)-1,"")</f>
        <v/>
      </c>
      <c r="Q67" s="51"/>
      <c r="R67" s="51"/>
      <c r="S67" s="51"/>
      <c r="T67" s="51"/>
      <c r="U67" s="52"/>
      <c r="V67" s="49" t="str">
        <f>IFERROR(IF(VLOOKUP(N67,'[1]Business Score'!$A:$P,16,FALSE)&lt;0,"",(VLOOKUP(N67,'[1]Business Score'!$A:$P,16,FALSE))),"")</f>
        <v/>
      </c>
      <c r="W67" s="56" t="str">
        <f t="shared" si="7"/>
        <v/>
      </c>
      <c r="X67" s="57"/>
      <c r="Y67" s="51" t="str">
        <f t="shared" si="8"/>
        <v/>
      </c>
      <c r="Z67" s="52" t="str">
        <f t="shared" si="9"/>
        <v/>
      </c>
      <c r="AA67" s="58"/>
      <c r="AB67" s="59"/>
      <c r="AC67" s="29">
        <v>0</v>
      </c>
      <c r="AF67" s="4" t="str">
        <f>IFERROR(IF(VLOOKUP(N67,'[1]Business Score'!$A:$BU,73,FALSE)&lt;0,"",VLOOKUP(N67,'[1]Business Score'!$A:$BU,73,FALSE)),"")</f>
        <v/>
      </c>
    </row>
    <row r="68" spans="1:32" x14ac:dyDescent="0.25">
      <c r="A68" s="28">
        <f>IFERROR(_xlfn.RANK.AVG(P68,P$5:P$92,'Market Summary'!$Q$1),"")</f>
        <v>30</v>
      </c>
      <c r="B68" s="28">
        <f>IFERROR(_xlfn.RANK.AVG(Q68,Q$5:Q$92,'Market Summary'!$Q$1),"")</f>
        <v>17</v>
      </c>
      <c r="C68" s="28">
        <f>IFERROR(_xlfn.RANK.AVG(R68,R$5:R$92,'Market Summary'!$Q$1),"")</f>
        <v>31</v>
      </c>
      <c r="D68" s="28">
        <f>IFERROR(_xlfn.RANK.AVG(S68,S$5:S$92,'Market Summary'!$Q$1),"")</f>
        <v>14</v>
      </c>
      <c r="E68" s="28">
        <f>IFERROR(_xlfn.RANK.AVG(T68,T$5:T$92,'Market Summary'!$Q$1),"")</f>
        <v>30</v>
      </c>
      <c r="F68" s="29">
        <f>IFERROR(_xlfn.RANK.AVG(U68,U$5:U$92,'Market Summary'!$Q$1),"")</f>
        <v>26</v>
      </c>
      <c r="G68" s="28">
        <f t="shared" si="1"/>
        <v>1</v>
      </c>
      <c r="H68" s="28">
        <f t="shared" si="2"/>
        <v>19</v>
      </c>
      <c r="I68" s="28">
        <f t="shared" si="3"/>
        <v>1</v>
      </c>
      <c r="J68" s="28">
        <f t="shared" si="10"/>
        <v>1</v>
      </c>
      <c r="K68" s="28">
        <f t="shared" si="11"/>
        <v>22</v>
      </c>
      <c r="L68" s="28">
        <f t="shared" si="12"/>
        <v>1</v>
      </c>
      <c r="M68" s="28"/>
      <c r="N68" s="33" t="s">
        <v>81</v>
      </c>
      <c r="O68" s="55" t="str">
        <f>IFERROR(VLOOKUP(N68,'[1]Valuation Sheet'!$B:$W,7,FALSE),"")</f>
        <v>0.66</v>
      </c>
      <c r="P68" s="51">
        <f>IFERROR(VLOOKUP(N68,'[1]Price List'!$B:$Y,MATCH("CLOSE",'[1]Price List'!$6:$6,0)-1,FALSE)/VLOOKUP(N68,'[1]Price List'!$B:$D,MATCH("PCLOSE",'[1]Price List'!$6:$6,0)-1,FALSE)-1,"")</f>
        <v>0</v>
      </c>
      <c r="Q68" s="51">
        <f>IFERROR(VLOOKUP(N68,'[2]Price Movement'!$A:$J,6,FALSE),"")</f>
        <v>-3.125E-2</v>
      </c>
      <c r="R68" s="51">
        <f>IFERROR(VLOOKUP(N68,'[2]Price Movement'!$A:$J,5,FALSE),"")</f>
        <v>-6.0606060606060663E-2</v>
      </c>
      <c r="S68" s="51">
        <f>IFERROR(VLOOKUP(N68,'[2]Price Movement'!$A:$J,7,FALSE),"")</f>
        <v>-4.6153846153846212E-2</v>
      </c>
      <c r="T68" s="51">
        <f>IFERROR(VLOOKUP(N68,'[2]Price Movement'!$A:$J,8,FALSE),"")</f>
        <v>-0.15068493150684925</v>
      </c>
      <c r="U68" s="52">
        <f>IFERROR(VLOOKUP(N68,'[2]Price Movement'!$A:$J,9,FALSE),"")</f>
        <v>-0.23456790123456794</v>
      </c>
      <c r="V68" s="49">
        <f>IFERROR(IF(VLOOKUP(N68,'[1]Business Score'!$A:$P,16,FALSE)&lt;0,"",(VLOOKUP(N68,'[1]Business Score'!$A:$P,16,FALSE))),"")</f>
        <v>1.3633127172714214</v>
      </c>
      <c r="W68" s="56">
        <f t="shared" si="7"/>
        <v>-0.46634055634564309</v>
      </c>
      <c r="X68" s="57">
        <f>IFERROR(IF(VLOOKUP(N68,'[1]Valuation Sheet'!$B:$W,9,FALSE)&lt;0,"",VLOOKUP(N68,'[1]Valuation Sheet'!$B:$W,9,FALSE)),"")</f>
        <v>0.97488909444213812</v>
      </c>
      <c r="Y68" s="51">
        <f t="shared" si="8"/>
        <v>0.73350742447516559</v>
      </c>
      <c r="Z68" s="52">
        <f t="shared" si="9"/>
        <v>7.5795454545454527E-2</v>
      </c>
      <c r="AA68" s="58">
        <f>IFERROR(VLOOKUP(N68,'[1]Valuation Sheet'!$B:$W,21,FALSE),"")</f>
        <v>5.9527709896050132</v>
      </c>
      <c r="AB68" s="59">
        <f>IFERROR(VLOOKUP(N68,'[1]Valuation Sheet'!$B:$W,17,FALSE),"")</f>
        <v>1.1905541979210028</v>
      </c>
      <c r="AC68" s="29">
        <v>5.0024999999999993E-2</v>
      </c>
      <c r="AF68" s="4">
        <f>IFERROR(IF(VLOOKUP(N68,'[1]Business Score'!$A:$BU,73,FALSE)&lt;0,"",VLOOKUP(N68,'[1]Business Score'!$A:$BU,73,FALSE)),"")</f>
        <v>2.5546492870730839</v>
      </c>
    </row>
    <row r="69" spans="1:32" x14ac:dyDescent="0.25">
      <c r="A69" s="28" t="str">
        <f>IFERROR(_xlfn.RANK.AVG(P69,P$5:P$92,'Market Summary'!$Q$1),"")</f>
        <v/>
      </c>
      <c r="B69" s="28">
        <f>IFERROR(_xlfn.RANK.AVG(Q69,Q$5:Q$92,'Market Summary'!$Q$1),"")</f>
        <v>5</v>
      </c>
      <c r="C69" s="28">
        <f>IFERROR(_xlfn.RANK.AVG(R69,R$5:R$92,'Market Summary'!$Q$1),"")</f>
        <v>1</v>
      </c>
      <c r="D69" s="28">
        <f>IFERROR(_xlfn.RANK.AVG(S69,S$5:S$92,'Market Summary'!$Q$1),"")</f>
        <v>11</v>
      </c>
      <c r="E69" s="28" t="str">
        <f>IFERROR(_xlfn.RANK.AVG(T69,T$5:T$92,'Market Summary'!$Q$1),"")</f>
        <v/>
      </c>
      <c r="F69" s="29" t="str">
        <f>IFERROR(_xlfn.RANK.AVG(U69,U$5:U$92,'Market Summary'!$Q$1),"")</f>
        <v/>
      </c>
      <c r="G69" s="28">
        <f t="shared" si="1"/>
        <v>15</v>
      </c>
      <c r="H69" s="28">
        <f t="shared" si="2"/>
        <v>16</v>
      </c>
      <c r="I69" s="28" t="str">
        <f t="shared" si="3"/>
        <v/>
      </c>
      <c r="J69" s="28">
        <f t="shared" si="10"/>
        <v>15</v>
      </c>
      <c r="K69" s="28" t="str">
        <f t="shared" si="11"/>
        <v/>
      </c>
      <c r="L69" s="28" t="str">
        <f t="shared" si="12"/>
        <v/>
      </c>
      <c r="M69" s="28"/>
      <c r="N69" s="33" t="s">
        <v>82</v>
      </c>
      <c r="O69" s="55" t="str">
        <f>IFERROR(VLOOKUP(N69,'[1]Valuation Sheet'!$B:$W,7,FALSE),"")</f>
        <v/>
      </c>
      <c r="P69" s="51" t="str">
        <f>IFERROR(VLOOKUP(N69,'[1]Price List'!$B:$Y,MATCH("CLOSE",'[1]Price List'!$6:$6,0)-1,FALSE)/VLOOKUP(N69,'[1]Price List'!$B:$D,MATCH("PCLOSE",'[1]Price List'!$6:$6,0)-1,FALSE)-1,"")</f>
        <v/>
      </c>
      <c r="Q69" s="51">
        <f>IFERROR(VLOOKUP(N69,'[2]Price Movement'!$A:$J,6,FALSE),"")</f>
        <v>0.13333333333333353</v>
      </c>
      <c r="R69" s="51">
        <f>IFERROR(VLOOKUP(N69,'[2]Price Movement'!$A:$J,5,FALSE),"")</f>
        <v>0.1724137931034484</v>
      </c>
      <c r="S69" s="51">
        <f>IFERROR(VLOOKUP(N69,'[2]Price Movement'!$A:$J,7,FALSE),"")</f>
        <v>0</v>
      </c>
      <c r="T69" s="51" t="str">
        <f>IFERROR(VLOOKUP(N69,'[2]Price Movement'!$A:$J,8,FALSE),"")</f>
        <v/>
      </c>
      <c r="U69" s="52" t="str">
        <f>IFERROR(VLOOKUP(N69,'[2]Price Movement'!$A:$J,9,FALSE),"")</f>
        <v/>
      </c>
      <c r="V69" s="49">
        <f>IFERROR(IF(VLOOKUP(N69,'[1]Business Score'!$A:$P,16,FALSE)&lt;0,"",(VLOOKUP(N69,'[1]Business Score'!$A:$P,16,FALSE))),"")</f>
        <v>3.446862258464817</v>
      </c>
      <c r="W69" s="56">
        <f t="shared" si="7"/>
        <v>-0.49382026381659549</v>
      </c>
      <c r="X69" s="57" t="str">
        <f>IFERROR(IF(VLOOKUP(N69,'[1]Valuation Sheet'!$B:$W,9,FALSE)&lt;0,"",VLOOKUP(N69,'[1]Valuation Sheet'!$B:$W,9,FALSE)),"")</f>
        <v/>
      </c>
      <c r="Y69" s="51">
        <f t="shared" si="8"/>
        <v>0.29011893281902879</v>
      </c>
      <c r="Z69" s="52" t="str">
        <f t="shared" ref="Z69:Z92" si="13">IFERROR(AC69/O69,"")</f>
        <v/>
      </c>
      <c r="AA69" s="58" t="str">
        <f>IFERROR(VLOOKUP(N69,'[1]Valuation Sheet'!$B:$W,21,FALSE),"")</f>
        <v/>
      </c>
      <c r="AB69" s="59" t="str">
        <f>IFERROR(VLOOKUP(N69,'[1]Valuation Sheet'!$B:$W,17,FALSE),"")</f>
        <v/>
      </c>
      <c r="AC69" s="29">
        <v>3.9989999999999998E-2</v>
      </c>
      <c r="AF69" s="4">
        <f>IFERROR(IF(VLOOKUP(N69,'[1]Business Score'!$A:$BU,73,FALSE)&lt;0,"",VLOOKUP(N69,'[1]Business Score'!$A:$BU,73,FALSE)),"")</f>
        <v>6.809561924493778</v>
      </c>
    </row>
    <row r="70" spans="1:32" x14ac:dyDescent="0.25">
      <c r="A70" s="28" t="str">
        <f>IFERROR(_xlfn.RANK.AVG(P70,P$5:P$92,'Market Summary'!$Q$1),"")</f>
        <v/>
      </c>
      <c r="B70" s="28">
        <f>IFERROR(_xlfn.RANK.AVG(Q70,Q$5:Q$92,'Market Summary'!$Q$1),"")</f>
        <v>30</v>
      </c>
      <c r="C70" s="28">
        <f>IFERROR(_xlfn.RANK.AVG(R70,R$5:R$92,'Market Summary'!$Q$1),"")</f>
        <v>51</v>
      </c>
      <c r="D70" s="28" t="str">
        <f>IFERROR(_xlfn.RANK.AVG(S70,S$5:S$92,'Market Summary'!$Q$1),"")</f>
        <v/>
      </c>
      <c r="E70" s="28" t="str">
        <f>IFERROR(_xlfn.RANK.AVG(T70,T$5:T$92,'Market Summary'!$Q$1),"")</f>
        <v/>
      </c>
      <c r="F70" s="29" t="str">
        <f>IFERROR(_xlfn.RANK.AVG(U70,U$5:U$92,'Market Summary'!$Q$1),"")</f>
        <v/>
      </c>
      <c r="G70" s="28">
        <f t="shared" ref="G70:G92" si="14">IFERROR(_xlfn.RANK.AVG(V70,V$5:V$92,1),"")</f>
        <v>44</v>
      </c>
      <c r="H70" s="28">
        <f t="shared" ref="H70:H92" si="15">IFERROR(_xlfn.RANK.AVG(W70,W$5:W$92,1),"")</f>
        <v>38</v>
      </c>
      <c r="I70" s="28" t="str">
        <f t="shared" ref="I70:I92" si="16">IFERROR(_xlfn.RANK.AVG(X70,X$5:X$92,1),"")</f>
        <v/>
      </c>
      <c r="J70" s="28">
        <f t="shared" ref="J70:J92" si="17">IFERROR(_xlfn.RANK.AVG(Y70,Y$5:Y$92,0),"")</f>
        <v>44</v>
      </c>
      <c r="K70" s="28" t="str">
        <f t="shared" ref="K70:K92" si="18">IFERROR(_xlfn.RANK.AVG(Z70,$Z$5:$Z$92,0),"")</f>
        <v/>
      </c>
      <c r="L70" s="28" t="str">
        <f t="shared" ref="L70:L92" si="19">IFERROR(_xlfn.RANK.AVG(AA70,AA$5:AA$92,0),"")</f>
        <v/>
      </c>
      <c r="M70" s="28"/>
      <c r="N70" s="33" t="s">
        <v>83</v>
      </c>
      <c r="O70" s="55" t="str">
        <f>IFERROR(VLOOKUP(N70,'[1]Valuation Sheet'!$B:$W,7,FALSE),"")</f>
        <v/>
      </c>
      <c r="P70" s="51" t="str">
        <f>IFERROR(VLOOKUP(N70,'[1]Price List'!$B:$Y,MATCH("CLOSE",'[1]Price List'!$6:$6,0)-1,FALSE)/VLOOKUP(N70,'[1]Price List'!$B:$D,MATCH("PCLOSE",'[1]Price List'!$6:$6,0)-1,FALSE)-1,"")</f>
        <v/>
      </c>
      <c r="Q70" s="51">
        <f>IFERROR(VLOOKUP(N70,'[2]Price Movement'!$A:$J,6,FALSE),"")</f>
        <v>-0.14545454545454561</v>
      </c>
      <c r="R70" s="51">
        <f>IFERROR(VLOOKUP(N70,'[2]Price Movement'!$A:$J,5,FALSE),"")</f>
        <v>-0.12962962962962976</v>
      </c>
      <c r="S70" s="51" t="str">
        <f>IFERROR(VLOOKUP(N70,'[2]Price Movement'!$A:$J,7,FALSE),"")</f>
        <v/>
      </c>
      <c r="T70" s="51" t="str">
        <f>IFERROR(VLOOKUP(N70,'[2]Price Movement'!$A:$J,8,FALSE),"")</f>
        <v/>
      </c>
      <c r="U70" s="52" t="str">
        <f>IFERROR(VLOOKUP(N70,'[2]Price Movement'!$A:$J,9,FALSE),"")</f>
        <v/>
      </c>
      <c r="V70" s="49">
        <f>IFERROR(IF(VLOOKUP(N70,'[1]Business Score'!$A:$P,16,FALSE)&lt;0,"",(VLOOKUP(N70,'[1]Business Score'!$A:$P,16,FALSE))),"")</f>
        <v>7.6670940916713102</v>
      </c>
      <c r="W70" s="56">
        <f t="shared" ref="W70:W92" si="20">IFERROR(V70/AF70-1,"")</f>
        <v>-0.16522803265185604</v>
      </c>
      <c r="X70" s="57" t="str">
        <f>IFERROR(IF(VLOOKUP(N70,'[1]Valuation Sheet'!$B:$W,9,FALSE)&lt;0,"",VLOOKUP(N70,'[1]Valuation Sheet'!$B:$W,9,FALSE)),"")</f>
        <v/>
      </c>
      <c r="Y70" s="51">
        <f t="shared" ref="Y70:Y92" si="21">IFERROR(1/V70,"")</f>
        <v>0.13042751113310194</v>
      </c>
      <c r="Z70" s="52" t="str">
        <f t="shared" si="13"/>
        <v/>
      </c>
      <c r="AA70" s="58" t="str">
        <f>IFERROR(VLOOKUP(N70,'[1]Valuation Sheet'!$B:$W,21,FALSE),"")</f>
        <v/>
      </c>
      <c r="AB70" s="59" t="str">
        <f>IFERROR(VLOOKUP(N70,'[1]Valuation Sheet'!$B:$W,17,FALSE),"")</f>
        <v/>
      </c>
      <c r="AC70" s="29">
        <v>3.9983999999999999E-2</v>
      </c>
      <c r="AF70" s="4">
        <f>IFERROR(IF(VLOOKUP(N70,'[1]Business Score'!$A:$BU,73,FALSE)&lt;0,"",VLOOKUP(N70,'[1]Business Score'!$A:$BU,73,FALSE)),"")</f>
        <v>9.1846568782462814</v>
      </c>
    </row>
    <row r="71" spans="1:32" x14ac:dyDescent="0.25">
      <c r="A71" s="28" t="str">
        <f>IFERROR(_xlfn.RANK.AVG(P71,P$5:P$92,'Market Summary'!$Q$1),"")</f>
        <v/>
      </c>
      <c r="B71" s="28">
        <f>IFERROR(_xlfn.RANK.AVG(Q71,Q$5:Q$92,'Market Summary'!$Q$1),"")</f>
        <v>26.5</v>
      </c>
      <c r="C71" s="28">
        <f>IFERROR(_xlfn.RANK.AVG(R71,R$5:R$92,'Market Summary'!$Q$1),"")</f>
        <v>44</v>
      </c>
      <c r="D71" s="28">
        <f>IFERROR(_xlfn.RANK.AVG(S71,S$5:S$92,'Market Summary'!$Q$1),"")</f>
        <v>25</v>
      </c>
      <c r="E71" s="28" t="str">
        <f>IFERROR(_xlfn.RANK.AVG(T71,T$5:T$92,'Market Summary'!$Q$1),"")</f>
        <v/>
      </c>
      <c r="F71" s="29">
        <f>IFERROR(_xlfn.RANK.AVG(U71,U$5:U$92,'Market Summary'!$Q$1),"")</f>
        <v>9</v>
      </c>
      <c r="G71" s="28" t="str">
        <f t="shared" si="14"/>
        <v/>
      </c>
      <c r="H71" s="28" t="str">
        <f t="shared" si="15"/>
        <v/>
      </c>
      <c r="I71" s="28">
        <f t="shared" si="16"/>
        <v>21</v>
      </c>
      <c r="J71" s="28" t="str">
        <f t="shared" si="17"/>
        <v/>
      </c>
      <c r="K71" s="28">
        <f t="shared" si="18"/>
        <v>19</v>
      </c>
      <c r="L71" s="28">
        <f t="shared" si="19"/>
        <v>16</v>
      </c>
      <c r="M71" s="28"/>
      <c r="N71" s="33" t="s">
        <v>84</v>
      </c>
      <c r="O71" s="55">
        <f>IFERROR(VLOOKUP(N71,'[1]Valuation Sheet'!$B:$W,7,FALSE),"")</f>
        <v>0.64</v>
      </c>
      <c r="P71" s="51" t="str">
        <f>IFERROR(VLOOKUP(N71,'[1]Price List'!$B:$Y,MATCH("CLOSE",'[1]Price List'!$6:$6,0)-1,FALSE)/VLOOKUP(N71,'[1]Price List'!$B:$D,MATCH("PCLOSE",'[1]Price List'!$6:$6,0)-1,FALSE)-1,"")</f>
        <v/>
      </c>
      <c r="Q71" s="51">
        <f>IFERROR(VLOOKUP(N71,'[2]Price Movement'!$A:$J,6,FALSE),"")</f>
        <v>-0.11111111111111105</v>
      </c>
      <c r="R71" s="51">
        <f>IFERROR(VLOOKUP(N71,'[2]Price Movement'!$A:$J,5,FALSE),"")</f>
        <v>-9.8591549295774628E-2</v>
      </c>
      <c r="S71" s="51">
        <f>IFERROR(VLOOKUP(N71,'[2]Price Movement'!$A:$J,7,FALSE),"")</f>
        <v>-0.189873417721519</v>
      </c>
      <c r="T71" s="51" t="str">
        <f>IFERROR(VLOOKUP(N71,'[2]Price Movement'!$A:$J,8,FALSE),"")</f>
        <v/>
      </c>
      <c r="U71" s="52">
        <f>IFERROR(VLOOKUP(N71,'[2]Price Movement'!$A:$J,9,FALSE),"")</f>
        <v>0.28000000000000003</v>
      </c>
      <c r="V71" s="49" t="str">
        <f>IFERROR(IF(VLOOKUP(N71,'[1]Business Score'!$A:$P,16,FALSE)&lt;0,"",(VLOOKUP(N71,'[1]Business Score'!$A:$P,16,FALSE))),"")</f>
        <v/>
      </c>
      <c r="W71" s="56" t="str">
        <f t="shared" si="20"/>
        <v/>
      </c>
      <c r="X71" s="57">
        <f>IFERROR(IF(VLOOKUP(N71,'[1]Valuation Sheet'!$B:$W,9,FALSE)&lt;0,"",VLOOKUP(N71,'[1]Valuation Sheet'!$B:$W,9,FALSE)),"")</f>
        <v>5.1471525212835232</v>
      </c>
      <c r="Y71" s="51" t="str">
        <f t="shared" si="21"/>
        <v/>
      </c>
      <c r="Z71" s="52">
        <f t="shared" si="13"/>
        <v>7.811718749999999E-2</v>
      </c>
      <c r="AA71" s="58">
        <f>IFERROR(VLOOKUP(N71,'[1]Valuation Sheet'!$B:$W,21,FALSE),"")</f>
        <v>1.8683950674210483</v>
      </c>
      <c r="AB71" s="59">
        <f>IFERROR(VLOOKUP(N71,'[1]Valuation Sheet'!$B:$W,17,FALSE),"")</f>
        <v>0.37367901348420962</v>
      </c>
      <c r="AC71" s="29">
        <v>4.9994999999999998E-2</v>
      </c>
      <c r="AF71" s="4">
        <f>IFERROR(IF(VLOOKUP(N71,'[1]Business Score'!$A:$BU,73,FALSE)&lt;0,"",VLOOKUP(N71,'[1]Business Score'!$A:$BU,73,FALSE)),"")</f>
        <v>1.6528298265853834</v>
      </c>
    </row>
    <row r="72" spans="1:32" x14ac:dyDescent="0.25">
      <c r="A72" s="28">
        <f>IFERROR(_xlfn.RANK.AVG(P72,P$5:P$92,'Market Summary'!$Q$1),"")</f>
        <v>30</v>
      </c>
      <c r="B72" s="28">
        <f>IFERROR(_xlfn.RANK.AVG(Q72,Q$5:Q$92,'Market Summary'!$Q$1),"")</f>
        <v>24</v>
      </c>
      <c r="C72" s="28">
        <f>IFERROR(_xlfn.RANK.AVG(R72,R$5:R$92,'Market Summary'!$Q$1),"")</f>
        <v>61</v>
      </c>
      <c r="D72" s="28">
        <f>IFERROR(_xlfn.RANK.AVG(S72,S$5:S$92,'Market Summary'!$Q$1),"")</f>
        <v>46</v>
      </c>
      <c r="E72" s="28">
        <f>IFERROR(_xlfn.RANK.AVG(T72,T$5:T$92,'Market Summary'!$Q$1),"")</f>
        <v>31</v>
      </c>
      <c r="F72" s="29">
        <f>IFERROR(_xlfn.RANK.AVG(U72,U$5:U$92,'Market Summary'!$Q$1),"")</f>
        <v>36</v>
      </c>
      <c r="G72" s="28">
        <f t="shared" si="14"/>
        <v>40</v>
      </c>
      <c r="H72" s="28">
        <f t="shared" si="15"/>
        <v>36</v>
      </c>
      <c r="I72" s="28">
        <f t="shared" si="16"/>
        <v>47</v>
      </c>
      <c r="J72" s="28">
        <f t="shared" si="17"/>
        <v>40</v>
      </c>
      <c r="K72" s="28">
        <f t="shared" si="18"/>
        <v>42</v>
      </c>
      <c r="L72" s="28">
        <f t="shared" si="19"/>
        <v>24</v>
      </c>
      <c r="M72" s="28"/>
      <c r="N72" s="33" t="s">
        <v>85</v>
      </c>
      <c r="O72" s="55" t="str">
        <f>IFERROR(VLOOKUP(N72,'[1]Valuation Sheet'!$B:$W,7,FALSE),1.65)</f>
        <v>2.00</v>
      </c>
      <c r="P72" s="51">
        <f>IFERROR(VLOOKUP(N72,'[1]Price List'!$B:$Y,MATCH("CLOSE",'[1]Price List'!$6:$6,0)-1,FALSE)/VLOOKUP(N72,'[1]Price List'!$B:$D,MATCH("PCLOSE",'[1]Price List'!$6:$6,0)-1,FALSE)-1,"")</f>
        <v>0</v>
      </c>
      <c r="Q72" s="51">
        <f>IFERROR(VLOOKUP(N72,'[2]Price Movement'!$A:$J,6,FALSE),"")</f>
        <v>-9.8360655737705027E-2</v>
      </c>
      <c r="R72" s="51">
        <f>IFERROR(VLOOKUP(N72,'[2]Price Movement'!$A:$J,5,FALSE),"")</f>
        <v>-0.17500000000000004</v>
      </c>
      <c r="S72" s="51">
        <f>IFERROR(VLOOKUP(N72,'[2]Price Movement'!$A:$J,7,FALSE),"")</f>
        <v>-0.3529411764705882</v>
      </c>
      <c r="T72" s="51">
        <f>IFERROR(VLOOKUP(N72,'[2]Price Movement'!$A:$J,8,FALSE),"")</f>
        <v>-0.15816326530612246</v>
      </c>
      <c r="U72" s="52">
        <f>IFERROR(VLOOKUP(N72,'[2]Price Movement'!$A:$J,9,FALSE),"")</f>
        <v>-0.3529411764705882</v>
      </c>
      <c r="V72" s="49">
        <f>IFERROR(IF(VLOOKUP(N72,'[1]Business Score'!$A:$P,16,FALSE)&lt;0,"",(VLOOKUP(N72,'[1]Business Score'!$A:$P,16,FALSE))),"")</f>
        <v>6.9794648633797438</v>
      </c>
      <c r="W72" s="56">
        <f t="shared" si="20"/>
        <v>-0.19580048878714618</v>
      </c>
      <c r="X72" s="57">
        <f>IFERROR(IF(VLOOKUP(N72,'[1]Valuation Sheet'!$B:$W,9,FALSE)&lt;0,"",VLOOKUP(N72,'[1]Valuation Sheet'!$B:$W,9,FALSE)),"")</f>
        <v>10.1010754595134</v>
      </c>
      <c r="Y72" s="51">
        <f t="shared" si="21"/>
        <v>0.14327746031746033</v>
      </c>
      <c r="Z72" s="52">
        <f t="shared" si="13"/>
        <v>3.0030000000000005E-2</v>
      </c>
      <c r="AA72" s="58">
        <f>IFERROR(VLOOKUP(N72,'[1]Valuation Sheet'!$B:$W,21,FALSE),"")</f>
        <v>1.2514279161748894</v>
      </c>
      <c r="AB72" s="59">
        <f>IFERROR(VLOOKUP(N72,'[1]Valuation Sheet'!$B:$W,17,FALSE),"")</f>
        <v>0.25028558323497796</v>
      </c>
      <c r="AC72" s="29">
        <v>6.0060000000000009E-2</v>
      </c>
      <c r="AF72" s="4">
        <f>IFERROR(IF(VLOOKUP(N72,'[1]Business Score'!$A:$BU,73,FALSE)&lt;0,"",VLOOKUP(N72,'[1]Business Score'!$A:$BU,73,FALSE)),"")</f>
        <v>8.6787728244868756</v>
      </c>
    </row>
    <row r="73" spans="1:32" x14ac:dyDescent="0.25">
      <c r="A73" s="28">
        <f>IFERROR(_xlfn.RANK.AVG(P73,P$5:P$92,'Market Summary'!$Q$1),"")</f>
        <v>63</v>
      </c>
      <c r="B73" s="28">
        <f>IFERROR(_xlfn.RANK.AVG(Q73,Q$5:Q$92,'Market Summary'!$Q$1),"")</f>
        <v>19.5</v>
      </c>
      <c r="C73" s="28">
        <f>IFERROR(_xlfn.RANK.AVG(R73,R$5:R$92,'Market Summary'!$Q$1),"")</f>
        <v>60</v>
      </c>
      <c r="D73" s="28">
        <f>IFERROR(_xlfn.RANK.AVG(S73,S$5:S$92,'Market Summary'!$Q$1),"")</f>
        <v>52</v>
      </c>
      <c r="E73" s="28" t="str">
        <f>IFERROR(_xlfn.RANK.AVG(T73,T$5:T$92,'Market Summary'!$Q$1),"")</f>
        <v/>
      </c>
      <c r="F73" s="29">
        <f>IFERROR(_xlfn.RANK.AVG(U73,U$5:U$92,'Market Summary'!$Q$1),"")</f>
        <v>46</v>
      </c>
      <c r="G73" s="28">
        <f t="shared" si="14"/>
        <v>9</v>
      </c>
      <c r="H73" s="28">
        <f t="shared" si="15"/>
        <v>48</v>
      </c>
      <c r="I73" s="28">
        <f t="shared" si="16"/>
        <v>2</v>
      </c>
      <c r="J73" s="28">
        <f t="shared" si="17"/>
        <v>9</v>
      </c>
      <c r="K73" s="28">
        <f t="shared" si="18"/>
        <v>11</v>
      </c>
      <c r="L73" s="28">
        <f t="shared" si="19"/>
        <v>3</v>
      </c>
      <c r="M73" s="28"/>
      <c r="N73" s="33" t="s">
        <v>86</v>
      </c>
      <c r="O73" s="55" t="str">
        <f>IFERROR(VLOOKUP(N73,'[1]Valuation Sheet'!$B:$W,7,FALSE),"")</f>
        <v>0.20</v>
      </c>
      <c r="P73" s="51">
        <f>IFERROR(VLOOKUP(N73,'[1]Price List'!$B:$Y,MATCH("CLOSE",'[1]Price List'!$6:$6,0)-1,FALSE)/VLOOKUP(N73,'[1]Price List'!$B:$D,MATCH("PCLOSE",'[1]Price List'!$6:$6,0)-1,FALSE)-1,"")</f>
        <v>-9.0909090909090828E-2</v>
      </c>
      <c r="Q73" s="51">
        <f>IFERROR(VLOOKUP(N73,'[2]Price Movement'!$A:$J,6,FALSE),"")</f>
        <v>-4.7619047619047561E-2</v>
      </c>
      <c r="R73" s="51">
        <f>IFERROR(VLOOKUP(N73,'[2]Price Movement'!$A:$J,5,FALSE),"")</f>
        <v>-0.16666666666666663</v>
      </c>
      <c r="S73" s="51">
        <f>IFERROR(VLOOKUP(N73,'[2]Price Movement'!$A:$J,7,FALSE),"")</f>
        <v>-0.39393939393939392</v>
      </c>
      <c r="T73" s="51" t="str">
        <f>IFERROR(VLOOKUP(N73,'[2]Price Movement'!$A:$J,8,FALSE),"")</f>
        <v/>
      </c>
      <c r="U73" s="52">
        <f>IFERROR(VLOOKUP(N73,'[2]Price Movement'!$A:$J,9,FALSE),"")</f>
        <v>-0.62962962962962965</v>
      </c>
      <c r="V73" s="49">
        <f>IFERROR(IF(VLOOKUP(N73,'[1]Business Score'!$A:$P,16,FALSE)&lt;0,"",(VLOOKUP(N73,'[1]Business Score'!$A:$P,16,FALSE))),"")</f>
        <v>2.5147424996735515</v>
      </c>
      <c r="W73" s="56">
        <f t="shared" si="20"/>
        <v>4.240241789290411E-2</v>
      </c>
      <c r="X73" s="57">
        <f>IFERROR(IF(VLOOKUP(N73,'[1]Valuation Sheet'!$B:$W,9,FALSE)&lt;0,"",VLOOKUP(N73,'[1]Valuation Sheet'!$B:$W,9,FALSE)),"")</f>
        <v>1.2654668424002613</v>
      </c>
      <c r="Y73" s="51">
        <f t="shared" si="21"/>
        <v>0.39765502834974709</v>
      </c>
      <c r="Z73" s="52">
        <f t="shared" si="13"/>
        <v>9.9959999999999993E-2</v>
      </c>
      <c r="AA73" s="58">
        <f>IFERROR(VLOOKUP(N73,'[1]Valuation Sheet'!$B:$W,21,FALSE),"")</f>
        <v>4.8769330987451038</v>
      </c>
      <c r="AB73" s="59">
        <f>IFERROR(VLOOKUP(N73,'[1]Valuation Sheet'!$B:$W,17,FALSE),"")</f>
        <v>0.97538661974902108</v>
      </c>
      <c r="AC73" s="29">
        <v>1.9991999999999999E-2</v>
      </c>
      <c r="AF73" s="4">
        <f>IFERROR(IF(VLOOKUP(N73,'[1]Business Score'!$A:$BU,73,FALSE)&lt;0,"",VLOOKUP(N73,'[1]Business Score'!$A:$BU,73,FALSE)),"")</f>
        <v>2.412448835984871</v>
      </c>
    </row>
    <row r="74" spans="1:32" x14ac:dyDescent="0.25">
      <c r="A74" s="28">
        <f>IFERROR(_xlfn.RANK.AVG(P74,P$5:P$92,'Market Summary'!$Q$1),"")</f>
        <v>30</v>
      </c>
      <c r="B74" s="28">
        <f>IFERROR(_xlfn.RANK.AVG(Q74,Q$5:Q$92,'Market Summary'!$Q$1),"")</f>
        <v>40</v>
      </c>
      <c r="C74" s="28">
        <f>IFERROR(_xlfn.RANK.AVG(R74,R$5:R$92,'Market Summary'!$Q$1),"")</f>
        <v>38</v>
      </c>
      <c r="D74" s="28">
        <f>IFERROR(_xlfn.RANK.AVG(S74,S$5:S$92,'Market Summary'!$Q$1),"")</f>
        <v>42</v>
      </c>
      <c r="E74" s="28">
        <f>IFERROR(_xlfn.RANK.AVG(T74,T$5:T$92,'Market Summary'!$Q$1),"")</f>
        <v>4</v>
      </c>
      <c r="F74" s="29">
        <f>IFERROR(_xlfn.RANK.AVG(U74,U$5:U$92,'Market Summary'!$Q$1),"")</f>
        <v>3</v>
      </c>
      <c r="G74" s="28">
        <f t="shared" si="14"/>
        <v>25</v>
      </c>
      <c r="H74" s="28">
        <f t="shared" si="15"/>
        <v>58</v>
      </c>
      <c r="I74" s="28">
        <f t="shared" si="16"/>
        <v>33</v>
      </c>
      <c r="J74" s="28">
        <f t="shared" si="17"/>
        <v>25</v>
      </c>
      <c r="K74" s="28">
        <f t="shared" si="18"/>
        <v>35</v>
      </c>
      <c r="L74" s="28">
        <f t="shared" si="19"/>
        <v>41</v>
      </c>
      <c r="M74" s="28"/>
      <c r="N74" s="33" t="s">
        <v>87</v>
      </c>
      <c r="O74" s="55" t="str">
        <f>IFERROR(VLOOKUP(N74,'[1]Valuation Sheet'!$B:$W,7,FALSE),"")</f>
        <v>2.27</v>
      </c>
      <c r="P74" s="51">
        <f>IFERROR(VLOOKUP(N74,'[1]Price List'!$B:$Y,MATCH("CLOSE",'[1]Price List'!$6:$6,0)-1,FALSE)/VLOOKUP(N74,'[1]Price List'!$B:$D,MATCH("PCLOSE",'[1]Price List'!$6:$6,0)-1,FALSE)-1,"")</f>
        <v>0</v>
      </c>
      <c r="Q74" s="51">
        <f>IFERROR(VLOOKUP(N74,'[2]Price Movement'!$A:$J,6,FALSE),"")</f>
        <v>-0.19999999999999996</v>
      </c>
      <c r="R74" s="51">
        <f>IFERROR(VLOOKUP(N74,'[2]Price Movement'!$A:$J,5,FALSE),"")</f>
        <v>-8.3700440528634346E-2</v>
      </c>
      <c r="S74" s="51">
        <f>IFERROR(VLOOKUP(N74,'[2]Price Movement'!$A:$J,7,FALSE),"")</f>
        <v>-0.30666666666666664</v>
      </c>
      <c r="T74" s="51">
        <f>IFERROR(VLOOKUP(N74,'[2]Price Movement'!$A:$J,8,FALSE),"")</f>
        <v>1.08</v>
      </c>
      <c r="U74" s="52">
        <f>IFERROR(VLOOKUP(N74,'[2]Price Movement'!$A:$J,9,FALSE),"")</f>
        <v>1.447058823529412</v>
      </c>
      <c r="V74" s="49">
        <f>IFERROR(IF(VLOOKUP(N74,'[1]Business Score'!$A:$P,16,FALSE)&lt;0,"",(VLOOKUP(N74,'[1]Business Score'!$A:$P,16,FALSE))),"")</f>
        <v>5.3922415824783583</v>
      </c>
      <c r="W74" s="56">
        <f t="shared" si="20"/>
        <v>2.3620693033903124</v>
      </c>
      <c r="X74" s="57">
        <f>IFERROR(IF(VLOOKUP(N74,'[1]Valuation Sheet'!$B:$W,9,FALSE)&lt;0,"",VLOOKUP(N74,'[1]Valuation Sheet'!$B:$W,9,FALSE)),"")</f>
        <v>6.3248702492069278</v>
      </c>
      <c r="Y74" s="51">
        <f t="shared" si="21"/>
        <v>0.18545163170163168</v>
      </c>
      <c r="Z74" s="52">
        <f t="shared" si="13"/>
        <v>4.235022026431718E-2</v>
      </c>
      <c r="AA74" s="58">
        <f>IFERROR(VLOOKUP(N74,'[1]Valuation Sheet'!$B:$W,21,FALSE),"")</f>
        <v>0.34439160142074621</v>
      </c>
      <c r="AB74" s="59">
        <f>IFERROR(VLOOKUP(N74,'[1]Valuation Sheet'!$B:$W,17,FALSE),"")</f>
        <v>6.8878320284149197E-2</v>
      </c>
      <c r="AC74" s="29">
        <v>9.6134999999999998E-2</v>
      </c>
      <c r="AF74" s="4">
        <f>IFERROR(IF(VLOOKUP(N74,'[1]Business Score'!$A:$BU,73,FALSE)&lt;0,"",VLOOKUP(N74,'[1]Business Score'!$A:$BU,73,FALSE)),"")</f>
        <v>1.6038460530961747</v>
      </c>
    </row>
    <row r="75" spans="1:32" x14ac:dyDescent="0.25">
      <c r="A75" s="28">
        <f>IFERROR(_xlfn.RANK.AVG(P75,P$5:P$92,'Market Summary'!$Q$1),"")</f>
        <v>30</v>
      </c>
      <c r="B75" s="28" t="str">
        <f>IFERROR(_xlfn.RANK.AVG(Q75,Q$5:Q$92,'Market Summary'!$Q$1),"")</f>
        <v/>
      </c>
      <c r="C75" s="28">
        <f>IFERROR(_xlfn.RANK.AVG(R75,R$5:R$92,'Market Summary'!$Q$1),"")</f>
        <v>24.5</v>
      </c>
      <c r="D75" s="28">
        <f>IFERROR(_xlfn.RANK.AVG(S75,S$5:S$92,'Market Summary'!$Q$1),"")</f>
        <v>13</v>
      </c>
      <c r="E75" s="28" t="str">
        <f>IFERROR(_xlfn.RANK.AVG(T75,T$5:T$92,'Market Summary'!$Q$1),"")</f>
        <v/>
      </c>
      <c r="F75" s="29">
        <f>IFERROR(_xlfn.RANK.AVG(U75,U$5:U$92,'Market Summary'!$Q$1),"")</f>
        <v>19</v>
      </c>
      <c r="G75" s="28">
        <f t="shared" si="14"/>
        <v>30</v>
      </c>
      <c r="H75" s="28">
        <f t="shared" si="15"/>
        <v>4</v>
      </c>
      <c r="I75" s="28">
        <f t="shared" si="16"/>
        <v>50</v>
      </c>
      <c r="J75" s="28">
        <f t="shared" si="17"/>
        <v>30</v>
      </c>
      <c r="K75" s="28">
        <f t="shared" si="18"/>
        <v>58</v>
      </c>
      <c r="L75" s="28">
        <f t="shared" si="19"/>
        <v>47</v>
      </c>
      <c r="M75" s="28"/>
      <c r="N75" s="33" t="s">
        <v>88</v>
      </c>
      <c r="O75" s="55" t="str">
        <f>IFERROR(VLOOKUP(N75,'[1]Valuation Sheet'!$B:$W,7,FALSE),"")</f>
        <v>0.50</v>
      </c>
      <c r="P75" s="51">
        <f>IFERROR(VLOOKUP(N75,'[1]Price List'!$B:$Y,MATCH("CLOSE",'[1]Price List'!$6:$6,0)-1,FALSE)/VLOOKUP(N75,'[1]Price List'!$B:$D,MATCH("PCLOSE",'[1]Price List'!$6:$6,0)-1,FALSE)-1,"")</f>
        <v>0</v>
      </c>
      <c r="Q75" s="51" t="str">
        <f>IFERROR(VLOOKUP(N75,'[2]Price Movement'!$A:$J,6,FALSE),"")</f>
        <v/>
      </c>
      <c r="R75" s="51">
        <f>IFERROR(VLOOKUP(N75,'[2]Price Movement'!$A:$J,5,FALSE),"")</f>
        <v>-4.0000000000000036E-2</v>
      </c>
      <c r="S75" s="51">
        <f>IFERROR(VLOOKUP(N75,'[2]Price Movement'!$A:$J,7,FALSE),"")</f>
        <v>-4.0000000000000036E-2</v>
      </c>
      <c r="T75" s="51" t="str">
        <f>IFERROR(VLOOKUP(N75,'[2]Price Movement'!$A:$J,8,FALSE),"")</f>
        <v/>
      </c>
      <c r="U75" s="52">
        <f>IFERROR(VLOOKUP(N75,'[2]Price Movement'!$A:$J,9,FALSE),"")</f>
        <v>-0.11111111111111116</v>
      </c>
      <c r="V75" s="49">
        <f>IFERROR(IF(VLOOKUP(N75,'[1]Business Score'!$A:$P,16,FALSE)&lt;0,"",(VLOOKUP(N75,'[1]Business Score'!$A:$P,16,FALSE))),"")</f>
        <v>6.0935121933953935</v>
      </c>
      <c r="W75" s="56">
        <f t="shared" si="20"/>
        <v>-0.85778218774967818</v>
      </c>
      <c r="X75" s="57">
        <f>IFERROR(IF(VLOOKUP(N75,'[1]Valuation Sheet'!$B:$W,9,FALSE)&lt;0,"",VLOOKUP(N75,'[1]Valuation Sheet'!$B:$W,9,FALSE)),"")</f>
        <v>12.071702730712611</v>
      </c>
      <c r="Y75" s="51">
        <f t="shared" si="21"/>
        <v>0.16410896840148695</v>
      </c>
      <c r="Z75" s="52">
        <f t="shared" si="13"/>
        <v>0</v>
      </c>
      <c r="AA75" s="58">
        <f>IFERROR(VLOOKUP(N75,'[1]Valuation Sheet'!$B:$W,21,FALSE),"")</f>
        <v>0.18071315201324745</v>
      </c>
      <c r="AB75" s="59">
        <f>IFERROR(VLOOKUP(N75,'[1]Valuation Sheet'!$B:$W,17,FALSE),"")</f>
        <v>3.6142630402649534E-2</v>
      </c>
      <c r="AC75" s="29">
        <v>0</v>
      </c>
      <c r="AF75" s="4">
        <f>IFERROR(IF(VLOOKUP(N75,'[1]Business Score'!$A:$BU,73,FALSE)&lt;0,"",VLOOKUP(N75,'[1]Business Score'!$A:$BU,73,FALSE)),"")</f>
        <v>42.846336172504337</v>
      </c>
    </row>
    <row r="76" spans="1:32" x14ac:dyDescent="0.25">
      <c r="A76" s="28" t="str">
        <f>IFERROR(_xlfn.RANK.AVG(P76,P$5:P$92,'Market Summary'!$Q$1),"")</f>
        <v/>
      </c>
      <c r="B76" s="28">
        <f>IFERROR(_xlfn.RANK.AVG(Q76,Q$5:Q$92,'Market Summary'!$Q$1),"")</f>
        <v>19.5</v>
      </c>
      <c r="C76" s="28">
        <f>IFERROR(_xlfn.RANK.AVG(R76,R$5:R$92,'Market Summary'!$Q$1),"")</f>
        <v>15.5</v>
      </c>
      <c r="D76" s="28">
        <f>IFERROR(_xlfn.RANK.AVG(S76,S$5:S$92,'Market Summary'!$Q$1),"")</f>
        <v>19</v>
      </c>
      <c r="E76" s="28" t="str">
        <f>IFERROR(_xlfn.RANK.AVG(T76,T$5:T$92,'Market Summary'!$Q$1),"")</f>
        <v/>
      </c>
      <c r="F76" s="29" t="str">
        <f>IFERROR(_xlfn.RANK.AVG(U76,U$5:U$92,'Market Summary'!$Q$1),"")</f>
        <v/>
      </c>
      <c r="G76" s="28">
        <f t="shared" si="14"/>
        <v>20</v>
      </c>
      <c r="H76" s="28">
        <f t="shared" si="15"/>
        <v>26</v>
      </c>
      <c r="I76" s="28" t="str">
        <f t="shared" si="16"/>
        <v/>
      </c>
      <c r="J76" s="28">
        <f t="shared" si="17"/>
        <v>20</v>
      </c>
      <c r="K76" s="28" t="str">
        <f t="shared" si="18"/>
        <v/>
      </c>
      <c r="L76" s="28" t="str">
        <f t="shared" si="19"/>
        <v/>
      </c>
      <c r="M76" s="28"/>
      <c r="N76" s="33" t="s">
        <v>89</v>
      </c>
      <c r="O76" s="55" t="str">
        <f>IFERROR(VLOOKUP(N76,'[1]Valuation Sheet'!$B:$W,7,FALSE),"")</f>
        <v/>
      </c>
      <c r="P76" s="51" t="str">
        <f>IFERROR(VLOOKUP(N76,'[1]Price List'!$B:$Y,MATCH("CLOSE",'[1]Price List'!$6:$6,0)-1,FALSE)/VLOOKUP(N76,'[1]Price List'!$B:$D,MATCH("PCLOSE",'[1]Price List'!$6:$6,0)-1,FALSE)-1,"")</f>
        <v/>
      </c>
      <c r="Q76" s="51">
        <f>IFERROR(VLOOKUP(N76,'[2]Price Movement'!$A:$J,6,FALSE),"")</f>
        <v>-4.7619047619047561E-2</v>
      </c>
      <c r="R76" s="51">
        <f>IFERROR(VLOOKUP(N76,'[2]Price Movement'!$A:$J,5,FALSE),"")</f>
        <v>0</v>
      </c>
      <c r="S76" s="51">
        <f>IFERROR(VLOOKUP(N76,'[2]Price Movement'!$A:$J,7,FALSE),"")</f>
        <v>-0.16666666666666663</v>
      </c>
      <c r="T76" s="51" t="str">
        <f>IFERROR(VLOOKUP(N76,'[2]Price Movement'!$A:$J,8,FALSE),"")</f>
        <v/>
      </c>
      <c r="U76" s="52" t="str">
        <f>IFERROR(VLOOKUP(N76,'[2]Price Movement'!$A:$J,9,FALSE),"")</f>
        <v/>
      </c>
      <c r="V76" s="49">
        <f>IFERROR(IF(VLOOKUP(N76,'[1]Business Score'!$A:$P,16,FALSE)&lt;0,"",(VLOOKUP(N76,'[1]Business Score'!$A:$P,16,FALSE))),"")</f>
        <v>4.8801545260323751</v>
      </c>
      <c r="W76" s="56">
        <f t="shared" si="20"/>
        <v>-0.4064953143897736</v>
      </c>
      <c r="X76" s="57" t="str">
        <f>IFERROR(IF(VLOOKUP(N76,'[1]Valuation Sheet'!$B:$W,9,FALSE)&lt;0,"",VLOOKUP(N76,'[1]Valuation Sheet'!$B:$W,9,FALSE)),"")</f>
        <v/>
      </c>
      <c r="Y76" s="51">
        <f t="shared" si="21"/>
        <v>0.20491154422788579</v>
      </c>
      <c r="Z76" s="52" t="str">
        <f t="shared" si="13"/>
        <v/>
      </c>
      <c r="AA76" s="58" t="str">
        <f>IFERROR(VLOOKUP(N76,'[1]Valuation Sheet'!$B:$W,21,FALSE),"")</f>
        <v/>
      </c>
      <c r="AB76" s="59" t="str">
        <f>IFERROR(VLOOKUP(N76,'[1]Valuation Sheet'!$B:$W,17,FALSE),"")</f>
        <v/>
      </c>
      <c r="AC76" s="29">
        <v>0</v>
      </c>
      <c r="AF76" s="4">
        <f>IFERROR(IF(VLOOKUP(N76,'[1]Business Score'!$A:$BU,73,FALSE)&lt;0,"",VLOOKUP(N76,'[1]Business Score'!$A:$BU,73,FALSE)),"")</f>
        <v>8.2226048830848306</v>
      </c>
    </row>
    <row r="77" spans="1:32" x14ac:dyDescent="0.25">
      <c r="A77" s="28">
        <f>IFERROR(_xlfn.RANK.AVG(P77,P$5:P$92,'Market Summary'!$Q$1),"")</f>
        <v>30</v>
      </c>
      <c r="B77" s="28">
        <f>IFERROR(_xlfn.RANK.AVG(Q77,Q$5:Q$92,'Market Summary'!$Q$1),"")</f>
        <v>9</v>
      </c>
      <c r="C77" s="28">
        <f>IFERROR(_xlfn.RANK.AVG(R77,R$5:R$92,'Market Summary'!$Q$1),"")</f>
        <v>26</v>
      </c>
      <c r="D77" s="28">
        <f>IFERROR(_xlfn.RANK.AVG(S77,S$5:S$92,'Market Summary'!$Q$1),"")</f>
        <v>24</v>
      </c>
      <c r="E77" s="28" t="str">
        <f>IFERROR(_xlfn.RANK.AVG(T77,T$5:T$92,'Market Summary'!$Q$1),"")</f>
        <v/>
      </c>
      <c r="F77" s="29" t="str">
        <f>IFERROR(_xlfn.RANK.AVG(U77,U$5:U$92,'Market Summary'!$Q$1),"")</f>
        <v/>
      </c>
      <c r="G77" s="28">
        <f t="shared" si="14"/>
        <v>24</v>
      </c>
      <c r="H77" s="28">
        <f t="shared" si="15"/>
        <v>2</v>
      </c>
      <c r="I77" s="28">
        <f t="shared" si="16"/>
        <v>20</v>
      </c>
      <c r="J77" s="28">
        <f t="shared" si="17"/>
        <v>24</v>
      </c>
      <c r="K77" s="28">
        <f t="shared" si="18"/>
        <v>58</v>
      </c>
      <c r="L77" s="28">
        <f t="shared" si="19"/>
        <v>19</v>
      </c>
      <c r="M77" s="28"/>
      <c r="N77" s="33" t="s">
        <v>90</v>
      </c>
      <c r="O77" s="55" t="str">
        <f>IFERROR(VLOOKUP(N77,'[1]Valuation Sheet'!$B:$W,7,FALSE),"")</f>
        <v>0.23</v>
      </c>
      <c r="P77" s="51">
        <f>IFERROR(VLOOKUP(N77,'[1]Price List'!$B:$Y,MATCH("CLOSE",'[1]Price List'!$6:$6,0)-1,FALSE)/VLOOKUP(N77,'[1]Price List'!$B:$D,MATCH("PCLOSE",'[1]Price List'!$6:$6,0)-1,FALSE)-1,"")</f>
        <v>0</v>
      </c>
      <c r="Q77" s="51">
        <f>IFERROR(VLOOKUP(N77,'[2]Price Movement'!$A:$J,6,FALSE),"")</f>
        <v>4.7619047619047672E-2</v>
      </c>
      <c r="R77" s="51">
        <f>IFERROR(VLOOKUP(N77,'[2]Price Movement'!$A:$J,5,FALSE),"")</f>
        <v>-4.3478260869565299E-2</v>
      </c>
      <c r="S77" s="51">
        <f>IFERROR(VLOOKUP(N77,'[2]Price Movement'!$A:$J,7,FALSE),"")</f>
        <v>-0.18518518518518523</v>
      </c>
      <c r="T77" s="51" t="str">
        <f>IFERROR(VLOOKUP(N77,'[2]Price Movement'!$A:$J,8,FALSE),"")</f>
        <v/>
      </c>
      <c r="U77" s="52" t="str">
        <f>IFERROR(VLOOKUP(N77,'[2]Price Movement'!$A:$J,9,FALSE),"")</f>
        <v/>
      </c>
      <c r="V77" s="49">
        <f>IFERROR(IF(VLOOKUP(N77,'[1]Business Score'!$A:$P,16,FALSE)&lt;0,"",(VLOOKUP(N77,'[1]Business Score'!$A:$P,16,FALSE))),"")</f>
        <v>5.3300642582414568</v>
      </c>
      <c r="W77" s="56">
        <f t="shared" si="20"/>
        <v>-0.88494140765607299</v>
      </c>
      <c r="X77" s="57">
        <f>IFERROR(IF(VLOOKUP(N77,'[1]Valuation Sheet'!$B:$W,9,FALSE)&lt;0,"",VLOOKUP(N77,'[1]Valuation Sheet'!$B:$W,9,FALSE)),"")</f>
        <v>5.0987107331823864</v>
      </c>
      <c r="Y77" s="51">
        <f t="shared" si="21"/>
        <v>0.1876149989099623</v>
      </c>
      <c r="Z77" s="52">
        <f t="shared" si="13"/>
        <v>0</v>
      </c>
      <c r="AA77" s="58">
        <f>IFERROR(VLOOKUP(N77,'[1]Valuation Sheet'!$B:$W,21,FALSE),"")</f>
        <v>1.5782315521589791</v>
      </c>
      <c r="AB77" s="59">
        <f>IFERROR(VLOOKUP(N77,'[1]Valuation Sheet'!$B:$W,17,FALSE),"")</f>
        <v>0.31564631043179592</v>
      </c>
      <c r="AC77" s="29">
        <v>0</v>
      </c>
      <c r="AF77" s="4">
        <f>IFERROR(IF(VLOOKUP(N77,'[1]Business Score'!$A:$BU,73,FALSE)&lt;0,"",VLOOKUP(N77,'[1]Business Score'!$A:$BU,73,FALSE)),"")</f>
        <v>46.32478244049009</v>
      </c>
    </row>
    <row r="78" spans="1:32" x14ac:dyDescent="0.25">
      <c r="A78" s="28">
        <f>IFERROR(_xlfn.RANK.AVG(P78,P$5:P$92,'Market Summary'!$Q$1),"")</f>
        <v>2</v>
      </c>
      <c r="B78" s="28">
        <f>IFERROR(_xlfn.RANK.AVG(Q78,Q$5:Q$92,'Market Summary'!$Q$1),"")</f>
        <v>25</v>
      </c>
      <c r="C78" s="28">
        <f>IFERROR(_xlfn.RANK.AVG(R78,R$5:R$92,'Market Summary'!$Q$1),"")</f>
        <v>58</v>
      </c>
      <c r="D78" s="28">
        <f>IFERROR(_xlfn.RANK.AVG(S78,S$5:S$92,'Market Summary'!$Q$1),"")</f>
        <v>23</v>
      </c>
      <c r="E78" s="28">
        <f>IFERROR(_xlfn.RANK.AVG(T78,T$5:T$92,'Market Summary'!$Q$1),"")</f>
        <v>41</v>
      </c>
      <c r="F78" s="29">
        <f>IFERROR(_xlfn.RANK.AVG(U78,U$5:U$92,'Market Summary'!$Q$1),"")</f>
        <v>44</v>
      </c>
      <c r="G78" s="28">
        <f t="shared" si="14"/>
        <v>51</v>
      </c>
      <c r="H78" s="28">
        <f t="shared" si="15"/>
        <v>37</v>
      </c>
      <c r="I78" s="28">
        <f t="shared" si="16"/>
        <v>31</v>
      </c>
      <c r="J78" s="28">
        <f t="shared" si="17"/>
        <v>51</v>
      </c>
      <c r="K78" s="28">
        <f t="shared" si="18"/>
        <v>58</v>
      </c>
      <c r="L78" s="28">
        <f t="shared" si="19"/>
        <v>25</v>
      </c>
      <c r="M78" s="28"/>
      <c r="N78" s="33" t="s">
        <v>91</v>
      </c>
      <c r="O78" s="55" t="str">
        <f>IFERROR(VLOOKUP(N78,'[1]Valuation Sheet'!$B:$W,7,FALSE),"")</f>
        <v>0.47</v>
      </c>
      <c r="P78" s="51">
        <f>IFERROR(VLOOKUP(N78,'[1]Price List'!$B:$Y,MATCH("CLOSE",'[1]Price List'!$6:$6,0)-1,FALSE)/VLOOKUP(N78,'[1]Price List'!$B:$D,MATCH("PCLOSE",'[1]Price List'!$6:$6,0)-1,FALSE)-1,"")</f>
        <v>9.3023255813953432E-2</v>
      </c>
      <c r="Q78" s="51">
        <f>IFERROR(VLOOKUP(N78,'[2]Price Movement'!$A:$J,6,FALSE),"")</f>
        <v>-0.10000000000000009</v>
      </c>
      <c r="R78" s="51">
        <f>IFERROR(VLOOKUP(N78,'[2]Price Movement'!$A:$J,5,FALSE),"")</f>
        <v>-0.16279069767441867</v>
      </c>
      <c r="S78" s="51">
        <f>IFERROR(VLOOKUP(N78,'[2]Price Movement'!$A:$J,7,FALSE),"")</f>
        <v>-0.18181818181818188</v>
      </c>
      <c r="T78" s="51">
        <f>IFERROR(VLOOKUP(N78,'[2]Price Movement'!$A:$J,8,FALSE),"")</f>
        <v>-0.28000000000000003</v>
      </c>
      <c r="U78" s="52">
        <f>IFERROR(VLOOKUP(N78,'[2]Price Movement'!$A:$J,9,FALSE),"")</f>
        <v>-0.60000000000000009</v>
      </c>
      <c r="V78" s="49">
        <f>IFERROR(IF(VLOOKUP(N78,'[1]Business Score'!$A:$P,16,FALSE)&lt;0,"",(VLOOKUP(N78,'[1]Business Score'!$A:$P,16,FALSE))),"")</f>
        <v>13.715574386660183</v>
      </c>
      <c r="W78" s="56">
        <f t="shared" si="20"/>
        <v>-0.19133926810639579</v>
      </c>
      <c r="X78" s="57">
        <f>IFERROR(IF(VLOOKUP(N78,'[1]Valuation Sheet'!$B:$W,9,FALSE)&lt;0,"",VLOOKUP(N78,'[1]Valuation Sheet'!$B:$W,9,FALSE)),"")</f>
        <v>6.0645434384489629</v>
      </c>
      <c r="Y78" s="51">
        <f t="shared" si="21"/>
        <v>7.290981564524221E-2</v>
      </c>
      <c r="Z78" s="52">
        <f t="shared" si="13"/>
        <v>0</v>
      </c>
      <c r="AA78" s="58">
        <f>IFERROR(VLOOKUP(N78,'[1]Valuation Sheet'!$B:$W,21,FALSE),"")</f>
        <v>1.2218647477031381</v>
      </c>
      <c r="AB78" s="59">
        <f>IFERROR(VLOOKUP(N78,'[1]Valuation Sheet'!$B:$W,17,FALSE),"")</f>
        <v>0.24437294954062772</v>
      </c>
      <c r="AC78" s="29">
        <v>0</v>
      </c>
      <c r="AF78" s="4">
        <f>IFERROR(IF(VLOOKUP(N78,'[1]Business Score'!$A:$BU,73,FALSE)&lt;0,"",VLOOKUP(N78,'[1]Business Score'!$A:$BU,73,FALSE)),"")</f>
        <v>16.96085125160343</v>
      </c>
    </row>
    <row r="79" spans="1:32" x14ac:dyDescent="0.25">
      <c r="A79" s="28" t="str">
        <f>IFERROR(_xlfn.RANK.AVG(P79,P$5:P$92,'Market Summary'!$Q$1),"")</f>
        <v/>
      </c>
      <c r="B79" s="28">
        <f>IFERROR(_xlfn.RANK.AVG(Q79,Q$5:Q$92,'Market Summary'!$Q$1),"")</f>
        <v>12</v>
      </c>
      <c r="C79" s="28">
        <f>IFERROR(_xlfn.RANK.AVG(R79,R$5:R$92,'Market Summary'!$Q$1),"")</f>
        <v>15.5</v>
      </c>
      <c r="D79" s="28">
        <f>IFERROR(_xlfn.RANK.AVG(S79,S$5:S$92,'Market Summary'!$Q$1),"")</f>
        <v>11</v>
      </c>
      <c r="E79" s="28" t="str">
        <f>IFERROR(_xlfn.RANK.AVG(T79,T$5:T$92,'Market Summary'!$Q$1),"")</f>
        <v/>
      </c>
      <c r="F79" s="29" t="str">
        <f>IFERROR(_xlfn.RANK.AVG(U79,U$5:U$92,'Market Summary'!$Q$1),"")</f>
        <v/>
      </c>
      <c r="G79" s="28" t="str">
        <f t="shared" si="14"/>
        <v/>
      </c>
      <c r="H79" s="28" t="str">
        <f t="shared" si="15"/>
        <v/>
      </c>
      <c r="I79" s="28" t="str">
        <f t="shared" si="16"/>
        <v/>
      </c>
      <c r="J79" s="28" t="str">
        <f t="shared" si="17"/>
        <v/>
      </c>
      <c r="K79" s="28" t="str">
        <f t="shared" si="18"/>
        <v/>
      </c>
      <c r="L79" s="28">
        <f t="shared" si="19"/>
        <v>50</v>
      </c>
      <c r="M79" s="28"/>
      <c r="N79" s="44" t="s">
        <v>92</v>
      </c>
      <c r="O79" s="55"/>
      <c r="P79" s="51" t="str">
        <f>IFERROR(VLOOKUP(N79,'[1]Price List'!$B:$Y,MATCH("CLOSE",'[1]Price List'!$6:$6,0)-1,FALSE)/VLOOKUP(N79,'[1]Price List'!$B:$D,MATCH("PCLOSE",'[1]Price List'!$6:$6,0)-1,FALSE)-1,"")</f>
        <v/>
      </c>
      <c r="Q79" s="51"/>
      <c r="R79" s="51"/>
      <c r="S79" s="51"/>
      <c r="T79" s="51"/>
      <c r="U79" s="52"/>
      <c r="V79" s="49"/>
      <c r="W79" s="56" t="str">
        <f t="shared" si="20"/>
        <v/>
      </c>
      <c r="X79" s="57"/>
      <c r="Y79" s="51" t="str">
        <f t="shared" si="21"/>
        <v/>
      </c>
      <c r="Z79" s="52" t="str">
        <f t="shared" si="13"/>
        <v/>
      </c>
      <c r="AA79" s="58"/>
      <c r="AB79" s="59"/>
      <c r="AC79" s="29">
        <v>0</v>
      </c>
      <c r="AF79" s="4">
        <f>IFERROR(IF(VLOOKUP(N79,'[1]Business Score'!$A:$BU,73,FALSE)&lt;0,"",VLOOKUP(N79,'[1]Business Score'!$A:$BU,73,FALSE)),"")</f>
        <v>0</v>
      </c>
    </row>
    <row r="80" spans="1:32" x14ac:dyDescent="0.25">
      <c r="A80" s="28" t="str">
        <f>IFERROR(_xlfn.RANK.AVG(P80,P$5:P$92,'Market Summary'!$Q$1),"")</f>
        <v/>
      </c>
      <c r="B80" s="28">
        <f>IFERROR(_xlfn.RANK.AVG(Q80,Q$5:Q$92,'Market Summary'!$Q$1),"")</f>
        <v>28</v>
      </c>
      <c r="C80" s="28">
        <f>IFERROR(_xlfn.RANK.AVG(R80,R$5:R$92,'Market Summary'!$Q$1),"")</f>
        <v>34</v>
      </c>
      <c r="D80" s="28">
        <f>IFERROR(_xlfn.RANK.AVG(S80,S$5:S$92,'Market Summary'!$Q$1),"")</f>
        <v>32</v>
      </c>
      <c r="E80" s="28">
        <f>IFERROR(_xlfn.RANK.AVG(T80,T$5:T$92,'Market Summary'!$Q$1),"")</f>
        <v>35</v>
      </c>
      <c r="F80" s="29">
        <f>IFERROR(_xlfn.RANK.AVG(U80,U$5:U$92,'Market Summary'!$Q$1),"")</f>
        <v>49</v>
      </c>
      <c r="G80" s="28">
        <f t="shared" si="14"/>
        <v>37</v>
      </c>
      <c r="H80" s="28">
        <f t="shared" si="15"/>
        <v>10</v>
      </c>
      <c r="I80" s="28" t="str">
        <f t="shared" si="16"/>
        <v/>
      </c>
      <c r="J80" s="28">
        <f t="shared" si="17"/>
        <v>37</v>
      </c>
      <c r="K80" s="28" t="str">
        <f t="shared" si="18"/>
        <v/>
      </c>
      <c r="L80" s="28" t="str">
        <f t="shared" si="19"/>
        <v/>
      </c>
      <c r="M80" s="28"/>
      <c r="N80" s="33" t="s">
        <v>93</v>
      </c>
      <c r="O80" s="55" t="str">
        <f>IFERROR(VLOOKUP(N80,'[1]Valuation Sheet'!$B:$W,7,FALSE),"")</f>
        <v/>
      </c>
      <c r="P80" s="51" t="str">
        <f>IFERROR(VLOOKUP(N80,'[1]Price List'!$B:$Y,MATCH("CLOSE",'[1]Price List'!$6:$6,0)-1,FALSE)/VLOOKUP(N80,'[1]Price List'!$B:$D,MATCH("PCLOSE",'[1]Price List'!$6:$6,0)-1,FALSE)-1,"")</f>
        <v/>
      </c>
      <c r="Q80" s="51">
        <f>IFERROR(VLOOKUP(N80,'[2]Price Movement'!$A:$J,6,FALSE),"")</f>
        <v>-0.12903225806451613</v>
      </c>
      <c r="R80" s="51">
        <f>IFERROR(VLOOKUP(N80,'[2]Price Movement'!$A:$J,5,FALSE),"")</f>
        <v>-6.4665127020785196E-2</v>
      </c>
      <c r="S80" s="51">
        <f>IFERROR(VLOOKUP(N80,'[2]Price Movement'!$A:$J,7,FALSE),"")</f>
        <v>-0.25</v>
      </c>
      <c r="T80" s="51">
        <f>IFERROR(VLOOKUP(N80,'[2]Price Movement'!$A:$J,8,FALSE),"")</f>
        <v>-0.19706582077716095</v>
      </c>
      <c r="U80" s="52">
        <f>IFERROR(VLOOKUP(N80,'[2]Price Movement'!$A:$J,9,FALSE),"")</f>
        <v>-0.67506418485237485</v>
      </c>
      <c r="V80" s="49">
        <f>IFERROR(IF(VLOOKUP(N80,'[1]Business Score'!$A:$P,16,FALSE)&lt;0,"",(VLOOKUP(N80,'[1]Business Score'!$A:$P,16,FALSE))),"")</f>
        <v>6.6390833891347896</v>
      </c>
      <c r="W80" s="56">
        <f t="shared" si="20"/>
        <v>-0.61134091537518986</v>
      </c>
      <c r="X80" s="57" t="str">
        <f>IFERROR(IF(VLOOKUP(N80,'[1]Valuation Sheet'!$B:$W,9,FALSE)&lt;0,"",VLOOKUP(N80,'[1]Valuation Sheet'!$B:$W,9,FALSE)),"")</f>
        <v/>
      </c>
      <c r="Y80" s="51">
        <f t="shared" si="21"/>
        <v>0.15062320223851275</v>
      </c>
      <c r="Z80" s="52" t="str">
        <f t="shared" si="13"/>
        <v/>
      </c>
      <c r="AA80" s="58" t="str">
        <f>IFERROR(VLOOKUP(N80,'[1]Valuation Sheet'!$B:$W,21,FALSE),"")</f>
        <v/>
      </c>
      <c r="AB80" s="59" t="str">
        <f>IFERROR(VLOOKUP(N80,'[1]Valuation Sheet'!$B:$W,17,FALSE),"")</f>
        <v/>
      </c>
      <c r="AC80" s="29">
        <v>2</v>
      </c>
      <c r="AF80" s="4">
        <f>IFERROR(IF(VLOOKUP(N80,'[1]Business Score'!$A:$BU,73,FALSE)&lt;0,"",VLOOKUP(N80,'[1]Business Score'!$A:$BU,73,FALSE)),"")</f>
        <v>17.082022913587089</v>
      </c>
    </row>
    <row r="81" spans="1:32" x14ac:dyDescent="0.25">
      <c r="A81" s="28">
        <f>IFERROR(_xlfn.RANK.AVG(P81,P$5:P$92,'Market Summary'!$Q$1),"")</f>
        <v>30</v>
      </c>
      <c r="B81" s="28">
        <f>IFERROR(_xlfn.RANK.AVG(Q81,Q$5:Q$92,'Market Summary'!$Q$1),"")</f>
        <v>54</v>
      </c>
      <c r="C81" s="28">
        <f>IFERROR(_xlfn.RANK.AVG(R81,R$5:R$92,'Market Summary'!$Q$1),"")</f>
        <v>57</v>
      </c>
      <c r="D81" s="28">
        <f>IFERROR(_xlfn.RANK.AVG(S81,S$5:S$92,'Market Summary'!$Q$1),"")</f>
        <v>60</v>
      </c>
      <c r="E81" s="28">
        <f>IFERROR(_xlfn.RANK.AVG(T81,T$5:T$92,'Market Summary'!$Q$1),"")</f>
        <v>17</v>
      </c>
      <c r="F81" s="29">
        <f>IFERROR(_xlfn.RANK.AVG(U81,U$5:U$92,'Market Summary'!$Q$1),"")</f>
        <v>22</v>
      </c>
      <c r="G81" s="28">
        <f t="shared" si="14"/>
        <v>18</v>
      </c>
      <c r="H81" s="28">
        <f t="shared" si="15"/>
        <v>51</v>
      </c>
      <c r="I81" s="28">
        <f t="shared" si="16"/>
        <v>8</v>
      </c>
      <c r="J81" s="28">
        <f t="shared" si="17"/>
        <v>18</v>
      </c>
      <c r="K81" s="28">
        <f t="shared" si="18"/>
        <v>7</v>
      </c>
      <c r="L81" s="28">
        <f t="shared" si="19"/>
        <v>11</v>
      </c>
      <c r="M81" s="28"/>
      <c r="N81" s="33" t="s">
        <v>94</v>
      </c>
      <c r="O81" s="55" t="str">
        <f>IFERROR(VLOOKUP(N81,'[1]Valuation Sheet'!$B:$W,7,FALSE),"")</f>
        <v>3.65</v>
      </c>
      <c r="P81" s="51">
        <f>IFERROR(VLOOKUP(N81,'[1]Price List'!$B:$Y,MATCH("CLOSE",'[1]Price List'!$6:$6,0)-1,FALSE)/VLOOKUP(N81,'[1]Price List'!$B:$D,MATCH("PCLOSE",'[1]Price List'!$6:$6,0)-1,FALSE)-1,"")</f>
        <v>0</v>
      </c>
      <c r="Q81" s="51">
        <f>IFERROR(VLOOKUP(N81,'[2]Price Movement'!$A:$J,6,FALSE),"")</f>
        <v>-0.28723404255319152</v>
      </c>
      <c r="R81" s="51">
        <f>IFERROR(VLOOKUP(N81,'[2]Price Movement'!$A:$J,5,FALSE),"")</f>
        <v>-0.15189873417721522</v>
      </c>
      <c r="S81" s="51">
        <f>IFERROR(VLOOKUP(N81,'[2]Price Movement'!$A:$J,7,FALSE),"")</f>
        <v>-0.51449275362318847</v>
      </c>
      <c r="T81" s="51">
        <f>IFERROR(VLOOKUP(N81,'[2]Price Movement'!$A:$J,8,FALSE),"")</f>
        <v>0.34538152610441752</v>
      </c>
      <c r="U81" s="52">
        <f>IFERROR(VLOOKUP(N81,'[2]Price Movement'!$A:$J,9,FALSE),"")</f>
        <v>-0.1645885286783042</v>
      </c>
      <c r="V81" s="49">
        <f>IFERROR(IF(VLOOKUP(N81,'[1]Business Score'!$A:$P,16,FALSE)&lt;0,"",(VLOOKUP(N81,'[1]Business Score'!$A:$P,16,FALSE))),"")</f>
        <v>4.3161717192139673</v>
      </c>
      <c r="W81" s="56">
        <f t="shared" si="20"/>
        <v>0.16226168402529284</v>
      </c>
      <c r="X81" s="57">
        <f>IFERROR(IF(VLOOKUP(N81,'[1]Valuation Sheet'!$B:$W,9,FALSE)&lt;0,"",VLOOKUP(N81,'[1]Valuation Sheet'!$B:$W,9,FALSE)),"")</f>
        <v>2.5804003653820589</v>
      </c>
      <c r="Y81" s="51">
        <f t="shared" si="21"/>
        <v>0.23168679678530338</v>
      </c>
      <c r="Z81" s="52">
        <f t="shared" si="13"/>
        <v>0.10954520547945205</v>
      </c>
      <c r="AA81" s="58">
        <f>IFERROR(VLOOKUP(N81,'[1]Valuation Sheet'!$B:$W,21,FALSE),"")</f>
        <v>2.7562043008716768</v>
      </c>
      <c r="AB81" s="59">
        <f>IFERROR(VLOOKUP(N81,'[1]Valuation Sheet'!$B:$W,17,FALSE),"")</f>
        <v>0.55124086017433527</v>
      </c>
      <c r="AC81" s="29">
        <v>0.39983999999999997</v>
      </c>
      <c r="AF81" s="4">
        <f>IFERROR(IF(VLOOKUP(N81,'[1]Business Score'!$A:$BU,73,FALSE)&lt;0,"",VLOOKUP(N81,'[1]Business Score'!$A:$BU,73,FALSE)),"")</f>
        <v>3.7135971860189443</v>
      </c>
    </row>
    <row r="82" spans="1:32" x14ac:dyDescent="0.25">
      <c r="A82" s="28">
        <f>IFERROR(_xlfn.RANK.AVG(P82,P$5:P$92,'Market Summary'!$Q$1),"")</f>
        <v>30</v>
      </c>
      <c r="B82" s="28">
        <f>IFERROR(_xlfn.RANK.AVG(Q82,Q$5:Q$92,'Market Summary'!$Q$1),"")</f>
        <v>52</v>
      </c>
      <c r="C82" s="28">
        <f>IFERROR(_xlfn.RANK.AVG(R82,R$5:R$92,'Market Summary'!$Q$1),"")</f>
        <v>64</v>
      </c>
      <c r="D82" s="28">
        <f>IFERROR(_xlfn.RANK.AVG(S82,S$5:S$92,'Market Summary'!$Q$1),"")</f>
        <v>33</v>
      </c>
      <c r="E82" s="28">
        <f>IFERROR(_xlfn.RANK.AVG(T82,T$5:T$92,'Market Summary'!$Q$1),"")</f>
        <v>58</v>
      </c>
      <c r="F82" s="29">
        <f>IFERROR(_xlfn.RANK.AVG(U82,U$5:U$92,'Market Summary'!$Q$1),"")</f>
        <v>64</v>
      </c>
      <c r="G82" s="28">
        <f t="shared" si="14"/>
        <v>60</v>
      </c>
      <c r="H82" s="28">
        <f t="shared" si="15"/>
        <v>50</v>
      </c>
      <c r="I82" s="28">
        <f t="shared" si="16"/>
        <v>22</v>
      </c>
      <c r="J82" s="28">
        <f t="shared" si="17"/>
        <v>60</v>
      </c>
      <c r="K82" s="28">
        <f t="shared" si="18"/>
        <v>58</v>
      </c>
      <c r="L82" s="28">
        <f t="shared" si="19"/>
        <v>26</v>
      </c>
      <c r="M82" s="28"/>
      <c r="N82" s="33" t="s">
        <v>95</v>
      </c>
      <c r="O82" s="55" t="str">
        <f>IFERROR(VLOOKUP(N82,'[1]Valuation Sheet'!$B:$W,7,FALSE),"")</f>
        <v>27.00</v>
      </c>
      <c r="P82" s="51">
        <f>IFERROR(VLOOKUP(N82,'[1]Price List'!$B:$Y,MATCH("CLOSE",'[1]Price List'!$6:$6,0)-1,FALSE)/VLOOKUP(N82,'[1]Price List'!$B:$D,MATCH("PCLOSE",'[1]Price List'!$6:$6,0)-1,FALSE)-1,"")</f>
        <v>0</v>
      </c>
      <c r="Q82" s="51">
        <f>IFERROR(VLOOKUP(N82,'[2]Price Movement'!$A:$J,6,FALSE),"")</f>
        <v>-0.28035714285714286</v>
      </c>
      <c r="R82" s="51">
        <f>IFERROR(VLOOKUP(N82,'[2]Price Movement'!$A:$J,5,FALSE),"")</f>
        <v>-0.25370370370370376</v>
      </c>
      <c r="S82" s="51">
        <f>IFERROR(VLOOKUP(N82,'[2]Price Movement'!$A:$J,7,FALSE),"")</f>
        <v>-0.25370370370370376</v>
      </c>
      <c r="T82" s="51">
        <f>IFERROR(VLOOKUP(N82,'[2]Price Movement'!$A:$J,8,FALSE),"")</f>
        <v>-0.89661364802462806</v>
      </c>
      <c r="U82" s="52">
        <f>IFERROR(VLOOKUP(N82,'[2]Price Movement'!$A:$J,9,FALSE),"")</f>
        <v>-0.91102181400688864</v>
      </c>
      <c r="V82" s="49">
        <f>IFERROR(IF(VLOOKUP(N82,'[1]Business Score'!$A:$P,16,FALSE)&lt;0,"",(VLOOKUP(N82,'[1]Business Score'!$A:$P,16,FALSE))),"")</f>
        <v>72.467777498054474</v>
      </c>
      <c r="W82" s="56">
        <f t="shared" si="20"/>
        <v>0.14708164917508326</v>
      </c>
      <c r="X82" s="57">
        <f>IFERROR(IF(VLOOKUP(N82,'[1]Valuation Sheet'!$B:$W,9,FALSE)&lt;0,"",VLOOKUP(N82,'[1]Valuation Sheet'!$B:$W,9,FALSE)),"")</f>
        <v>5.1695202829341715</v>
      </c>
      <c r="Y82" s="51">
        <f t="shared" si="21"/>
        <v>1.3799236495514807E-2</v>
      </c>
      <c r="Z82" s="52">
        <f t="shared" si="13"/>
        <v>0</v>
      </c>
      <c r="AA82" s="58">
        <f>IFERROR(VLOOKUP(N82,'[1]Valuation Sheet'!$B:$W,21,FALSE),"")</f>
        <v>1.1806224200018565</v>
      </c>
      <c r="AB82" s="59">
        <f>IFERROR(VLOOKUP(N82,'[1]Valuation Sheet'!$B:$W,17,FALSE),"")</f>
        <v>0.23612448400037156</v>
      </c>
      <c r="AC82" s="29">
        <v>0</v>
      </c>
      <c r="AF82" s="4">
        <f>IFERROR(IF(VLOOKUP(N82,'[1]Business Score'!$A:$BU,73,FALSE)&lt;0,"",VLOOKUP(N82,'[1]Business Score'!$A:$BU,73,FALSE)),"")</f>
        <v>63.175779640594229</v>
      </c>
    </row>
    <row r="83" spans="1:32" x14ac:dyDescent="0.25">
      <c r="A83" s="28">
        <f>IFERROR(_xlfn.RANK.AVG(P83,P$5:P$92,'Market Summary'!$Q$1),"")</f>
        <v>64</v>
      </c>
      <c r="B83" s="28">
        <f>IFERROR(_xlfn.RANK.AVG(Q83,Q$5:Q$92,'Market Summary'!$Q$1),"")</f>
        <v>32</v>
      </c>
      <c r="C83" s="28">
        <f>IFERROR(_xlfn.RANK.AVG(R83,R$5:R$92,'Market Summary'!$Q$1),"")</f>
        <v>43</v>
      </c>
      <c r="D83" s="28">
        <f>IFERROR(_xlfn.RANK.AVG(S83,S$5:S$92,'Market Summary'!$Q$1),"")</f>
        <v>17</v>
      </c>
      <c r="E83" s="28">
        <f>IFERROR(_xlfn.RANK.AVG(T83,T$5:T$92,'Market Summary'!$Q$1),"")</f>
        <v>25</v>
      </c>
      <c r="F83" s="29">
        <f>IFERROR(_xlfn.RANK.AVG(U83,U$5:U$92,'Market Summary'!$Q$1),"")</f>
        <v>20</v>
      </c>
      <c r="G83" s="28">
        <f t="shared" si="14"/>
        <v>31</v>
      </c>
      <c r="H83" s="28">
        <f t="shared" si="15"/>
        <v>32</v>
      </c>
      <c r="I83" s="28">
        <f t="shared" si="16"/>
        <v>32</v>
      </c>
      <c r="J83" s="28">
        <f t="shared" si="17"/>
        <v>31</v>
      </c>
      <c r="K83" s="28">
        <f t="shared" si="18"/>
        <v>30</v>
      </c>
      <c r="L83" s="28">
        <f t="shared" si="19"/>
        <v>46</v>
      </c>
      <c r="M83" s="28"/>
      <c r="N83" s="33" t="s">
        <v>96</v>
      </c>
      <c r="O83" s="55" t="str">
        <f>IFERROR(VLOOKUP(N83,'[1]Valuation Sheet'!$B:$W,7,FALSE),"")</f>
        <v>158.00</v>
      </c>
      <c r="P83" s="51">
        <f>IFERROR(VLOOKUP(N83,'[1]Price List'!$B:$Y,MATCH("CLOSE",'[1]Price List'!$6:$6,0)-1,FALSE)/VLOOKUP(N83,'[1]Price List'!$B:$D,MATCH("PCLOSE",'[1]Price List'!$6:$6,0)-1,FALSE)-1,"")</f>
        <v>-9.7142857142857197E-2</v>
      </c>
      <c r="Q83" s="51">
        <f>IFERROR(VLOOKUP(N83,'[2]Price Movement'!$A:$J,6,FALSE),"")</f>
        <v>-0.14824797843665771</v>
      </c>
      <c r="R83" s="51">
        <f>IFERROR(VLOOKUP(N83,'[2]Price Movement'!$A:$J,5,FALSE),"")</f>
        <v>-9.7142857142857197E-2</v>
      </c>
      <c r="S83" s="51">
        <f>IFERROR(VLOOKUP(N83,'[2]Price Movement'!$A:$J,7,FALSE),"")</f>
        <v>-0.12222222222222223</v>
      </c>
      <c r="T83" s="51">
        <f>IFERROR(VLOOKUP(N83,'[2]Price Movement'!$A:$J,8,FALSE),"")</f>
        <v>-2.1974620860414795E-2</v>
      </c>
      <c r="U83" s="52">
        <f>IFERROR(VLOOKUP(N83,'[2]Price Movement'!$A:$J,9,FALSE),"")</f>
        <v>-0.11652874077387609</v>
      </c>
      <c r="V83" s="49">
        <f>IFERROR(IF(VLOOKUP(N83,'[1]Business Score'!$A:$P,16,FALSE)&lt;0,"",(VLOOKUP(N83,'[1]Business Score'!$A:$P,16,FALSE))),"")</f>
        <v>6.1073209321321213</v>
      </c>
      <c r="W83" s="56">
        <f t="shared" si="20"/>
        <v>-0.32799281915051126</v>
      </c>
      <c r="X83" s="57">
        <f>IFERROR(IF(VLOOKUP(N83,'[1]Valuation Sheet'!$B:$W,9,FALSE)&lt;0,"",VLOOKUP(N83,'[1]Valuation Sheet'!$B:$W,9,FALSE)),"")</f>
        <v>6.1508404347577237</v>
      </c>
      <c r="Y83" s="51">
        <f t="shared" si="21"/>
        <v>0.16373791571010349</v>
      </c>
      <c r="Z83" s="52">
        <f t="shared" si="13"/>
        <v>5.2213924050632916E-2</v>
      </c>
      <c r="AA83" s="58">
        <f>IFERROR(VLOOKUP(N83,'[1]Valuation Sheet'!$B:$W,21,FALSE),"")</f>
        <v>0.21005085902432707</v>
      </c>
      <c r="AB83" s="59">
        <f>IFERROR(VLOOKUP(N83,'[1]Valuation Sheet'!$B:$W,17,FALSE),"")</f>
        <v>4.2010171804865326E-2</v>
      </c>
      <c r="AC83" s="29">
        <v>8.2498000000000005</v>
      </c>
      <c r="AF83" s="4">
        <f>IFERROR(IF(VLOOKUP(N83,'[1]Business Score'!$A:$BU,73,FALSE)&lt;0,"",VLOOKUP(N83,'[1]Business Score'!$A:$BU,73,FALSE)),"")</f>
        <v>9.0881780822815266</v>
      </c>
    </row>
    <row r="84" spans="1:32" x14ac:dyDescent="0.25">
      <c r="A84" s="28">
        <f>IFERROR(_xlfn.RANK.AVG(P84,P$5:P$92,'Market Summary'!$Q$1),"")</f>
        <v>30</v>
      </c>
      <c r="B84" s="28">
        <f>IFERROR(_xlfn.RANK.AVG(Q84,Q$5:Q$92,'Market Summary'!$Q$1),"")</f>
        <v>39</v>
      </c>
      <c r="C84" s="28" t="str">
        <f>IFERROR(_xlfn.RANK.AVG(R84,R$5:R$92,'Market Summary'!$Q$1),"")</f>
        <v/>
      </c>
      <c r="D84" s="28">
        <f>IFERROR(_xlfn.RANK.AVG(S84,S$5:S$92,'Market Summary'!$Q$1),"")</f>
        <v>38</v>
      </c>
      <c r="E84" s="28">
        <f>IFERROR(_xlfn.RANK.AVG(T84,T$5:T$92,'Market Summary'!$Q$1),"")</f>
        <v>45</v>
      </c>
      <c r="F84" s="29">
        <f>IFERROR(_xlfn.RANK.AVG(U84,U$5:U$92,'Market Summary'!$Q$1),"")</f>
        <v>48</v>
      </c>
      <c r="G84" s="28" t="str">
        <f t="shared" si="14"/>
        <v/>
      </c>
      <c r="H84" s="28" t="str">
        <f t="shared" si="15"/>
        <v/>
      </c>
      <c r="I84" s="28">
        <f t="shared" si="16"/>
        <v>24</v>
      </c>
      <c r="J84" s="28" t="str">
        <f t="shared" si="17"/>
        <v/>
      </c>
      <c r="K84" s="28" t="str">
        <f t="shared" si="18"/>
        <v/>
      </c>
      <c r="L84" s="28">
        <f t="shared" si="19"/>
        <v>13</v>
      </c>
      <c r="M84" s="28"/>
      <c r="N84" s="33" t="s">
        <v>97</v>
      </c>
      <c r="O84" s="55" t="str">
        <f>IFERROR(VLOOKUP(N84,'[1]Valuation Sheet'!$B:$W,7,FALSE),"")</f>
        <v>20.85</v>
      </c>
      <c r="P84" s="51">
        <f>IFERROR(VLOOKUP(N84,'[1]Price List'!$B:$Y,MATCH("CLOSE",'[1]Price List'!$6:$6,0)-1,FALSE)/VLOOKUP(N84,'[1]Price List'!$B:$D,MATCH("PCLOSE",'[1]Price List'!$6:$6,0)-1,FALSE)-1,"")</f>
        <v>0</v>
      </c>
      <c r="Q84" s="51">
        <f>IFERROR(VLOOKUP(N84,'[2]Price Movement'!$A:$J,6,FALSE),"")</f>
        <v>-0.18871595330739288</v>
      </c>
      <c r="R84" s="51" t="str">
        <f>IFERROR(VLOOKUP(N84,'[2]Price Movement'!$A:$J,5,FALSE),"")</f>
        <v/>
      </c>
      <c r="S84" s="51">
        <f>IFERROR(VLOOKUP(N84,'[2]Price Movement'!$A:$J,7,FALSE),"")</f>
        <v>-0.26970227670753066</v>
      </c>
      <c r="T84" s="51">
        <f>IFERROR(VLOOKUP(N84,'[2]Price Movement'!$A:$J,8,FALSE),"")</f>
        <v>-0.34700908236767924</v>
      </c>
      <c r="U84" s="52">
        <f>IFERROR(VLOOKUP(N84,'[2]Price Movement'!$A:$J,9,FALSE),"")</f>
        <v>-0.66365542829488633</v>
      </c>
      <c r="V84" s="49" t="str">
        <f>IFERROR(IF(VLOOKUP(N84,'[1]Business Score'!$A:$P,16,FALSE)&lt;0,"",(VLOOKUP(N84,'[1]Business Score'!$A:$P,16,FALSE))),"")</f>
        <v/>
      </c>
      <c r="W84" s="56" t="str">
        <f t="shared" si="20"/>
        <v/>
      </c>
      <c r="X84" s="57">
        <f>IFERROR(IF(VLOOKUP(N84,'[1]Valuation Sheet'!$B:$W,9,FALSE)&lt;0,"",VLOOKUP(N84,'[1]Valuation Sheet'!$B:$W,9,FALSE)),"")</f>
        <v>5.4618017361809947</v>
      </c>
      <c r="Y84" s="51" t="str">
        <f t="shared" si="21"/>
        <v/>
      </c>
      <c r="Z84" s="52" t="str">
        <f t="shared" si="13"/>
        <v/>
      </c>
      <c r="AA84" s="58">
        <f>IFERROR(VLOOKUP(N84,'[1]Valuation Sheet'!$B:$W,21,FALSE),"")</f>
        <v>2.5369889350452532</v>
      </c>
      <c r="AB84" s="59">
        <f>IFERROR(VLOOKUP(N84,'[1]Valuation Sheet'!$B:$W,17,FALSE),"")</f>
        <v>0.50739778700905069</v>
      </c>
      <c r="AC84" s="29" t="e">
        <v>#VALUE!</v>
      </c>
      <c r="AF84" s="4">
        <f>IFERROR(IF(VLOOKUP(N84,'[1]Business Score'!$A:$BU,73,FALSE)&lt;0,"",VLOOKUP(N84,'[1]Business Score'!$A:$BU,73,FALSE)),"")</f>
        <v>8.1185970453268705</v>
      </c>
    </row>
    <row r="85" spans="1:32" x14ac:dyDescent="0.25">
      <c r="A85" s="28">
        <f>IFERROR(_xlfn.RANK.AVG(P85,P$5:P$92,'Market Summary'!$Q$1),"")</f>
        <v>3</v>
      </c>
      <c r="B85" s="28">
        <f>IFERROR(_xlfn.RANK.AVG(Q85,Q$5:Q$92,'Market Summary'!$Q$1),"")</f>
        <v>35</v>
      </c>
      <c r="C85" s="28">
        <f>IFERROR(_xlfn.RANK.AVG(R85,R$5:R$92,'Market Summary'!$Q$1),"")</f>
        <v>15.5</v>
      </c>
      <c r="D85" s="28">
        <f>IFERROR(_xlfn.RANK.AVG(S85,S$5:S$92,'Market Summary'!$Q$1),"")</f>
        <v>30</v>
      </c>
      <c r="E85" s="28">
        <f>IFERROR(_xlfn.RANK.AVG(T85,T$5:T$92,'Market Summary'!$Q$1),"")</f>
        <v>34</v>
      </c>
      <c r="F85" s="29">
        <f>IFERROR(_xlfn.RANK.AVG(U85,U$5:U$92,'Market Summary'!$Q$1),"")</f>
        <v>58.5</v>
      </c>
      <c r="G85" s="28">
        <f t="shared" si="14"/>
        <v>3</v>
      </c>
      <c r="H85" s="28" t="str">
        <f t="shared" si="15"/>
        <v/>
      </c>
      <c r="I85" s="28" t="str">
        <f t="shared" si="16"/>
        <v/>
      </c>
      <c r="J85" s="28">
        <f t="shared" si="17"/>
        <v>3</v>
      </c>
      <c r="K85" s="28">
        <f t="shared" si="18"/>
        <v>58</v>
      </c>
      <c r="L85" s="28">
        <f t="shared" si="19"/>
        <v>17</v>
      </c>
      <c r="M85" s="28"/>
      <c r="N85" s="33" t="s">
        <v>98</v>
      </c>
      <c r="O85" s="55" t="str">
        <f>IFERROR(VLOOKUP(N85,'[1]Valuation Sheet'!$B:$W,7,FALSE),"")</f>
        <v>3.95</v>
      </c>
      <c r="P85" s="51">
        <f>IFERROR(VLOOKUP(N85,'[1]Price List'!$B:$Y,MATCH("CLOSE",'[1]Price List'!$6:$6,0)-1,FALSE)/VLOOKUP(N85,'[1]Price List'!$B:$D,MATCH("PCLOSE",'[1]Price List'!$6:$6,0)-1,FALSE)-1,"")</f>
        <v>8.2191780821917915E-2</v>
      </c>
      <c r="Q85" s="51">
        <f>IFERROR(VLOOKUP(N85,'[2]Price Movement'!$A:$J,6,FALSE),"")</f>
        <v>-0.16666666666666663</v>
      </c>
      <c r="R85" s="51">
        <f>IFERROR(VLOOKUP(N85,'[2]Price Movement'!$A:$J,5,FALSE),"")</f>
        <v>0</v>
      </c>
      <c r="S85" s="51">
        <f>IFERROR(VLOOKUP(N85,'[2]Price Movement'!$A:$J,7,FALSE),"")</f>
        <v>-0.23076923076923084</v>
      </c>
      <c r="T85" s="51">
        <f>IFERROR(VLOOKUP(N85,'[2]Price Movement'!$A:$J,8,FALSE),"")</f>
        <v>-0.18699186991869921</v>
      </c>
      <c r="U85" s="52">
        <f>IFERROR(VLOOKUP(N85,'[2]Price Movement'!$A:$J,9,FALSE),"")</f>
        <v>-0.84615384615384615</v>
      </c>
      <c r="V85" s="49">
        <f>IFERROR(IF(VLOOKUP(N85,'[1]Business Score'!$A:$P,16,FALSE)&lt;0,"",(VLOOKUP(N85,'[1]Business Score'!$A:$P,16,FALSE))),"")</f>
        <v>1.7265241932327828</v>
      </c>
      <c r="W85" s="56" t="str">
        <f t="shared" si="20"/>
        <v/>
      </c>
      <c r="X85" s="57" t="str">
        <f>IFERROR(IF(VLOOKUP(N85,'[1]Valuation Sheet'!$B:$W,9,FALSE)&lt;0,"",VLOOKUP(N85,'[1]Valuation Sheet'!$B:$W,9,FALSE)),"")</f>
        <v/>
      </c>
      <c r="Y85" s="51">
        <f t="shared" si="21"/>
        <v>0.57919837087691051</v>
      </c>
      <c r="Z85" s="52">
        <f t="shared" si="13"/>
        <v>0</v>
      </c>
      <c r="AA85" s="58">
        <f>IFERROR(VLOOKUP(N85,'[1]Valuation Sheet'!$B:$W,21,FALSE),"")</f>
        <v>1.8541342068584674</v>
      </c>
      <c r="AB85" s="59">
        <f>IFERROR(VLOOKUP(N85,'[1]Valuation Sheet'!$B:$W,17,FALSE),"")</f>
        <v>0.37082684137169353</v>
      </c>
      <c r="AC85" s="29">
        <v>0</v>
      </c>
      <c r="AF85" s="4" t="str">
        <f>IFERROR(IF(VLOOKUP(N85,'[1]Business Score'!$A:$BU,73,FALSE)&lt;0,"",VLOOKUP(N85,'[1]Business Score'!$A:$BU,73,FALSE)),"")</f>
        <v/>
      </c>
    </row>
    <row r="86" spans="1:32" x14ac:dyDescent="0.25">
      <c r="A86" s="28">
        <f>IFERROR(_xlfn.RANK.AVG(P86,P$5:P$92,'Market Summary'!$Q$1),"")</f>
        <v>30</v>
      </c>
      <c r="B86" s="28">
        <f>IFERROR(_xlfn.RANK.AVG(Q86,Q$5:Q$92,'Market Summary'!$Q$1),"")</f>
        <v>47.5</v>
      </c>
      <c r="C86" s="28">
        <f>IFERROR(_xlfn.RANK.AVG(R86,R$5:R$92,'Market Summary'!$Q$1),"")</f>
        <v>41</v>
      </c>
      <c r="D86" s="28">
        <f>IFERROR(_xlfn.RANK.AVG(S86,S$5:S$92,'Market Summary'!$Q$1),"")</f>
        <v>36</v>
      </c>
      <c r="E86" s="28">
        <f>IFERROR(_xlfn.RANK.AVG(T86,T$5:T$92,'Market Summary'!$Q$1),"")</f>
        <v>12</v>
      </c>
      <c r="F86" s="29">
        <f>IFERROR(_xlfn.RANK.AVG(U86,U$5:U$92,'Market Summary'!$Q$1),"")</f>
        <v>32</v>
      </c>
      <c r="G86" s="28">
        <f t="shared" si="14"/>
        <v>34</v>
      </c>
      <c r="H86" s="28">
        <f t="shared" si="15"/>
        <v>47</v>
      </c>
      <c r="I86" s="28">
        <f t="shared" si="16"/>
        <v>46</v>
      </c>
      <c r="J86" s="28">
        <f t="shared" si="17"/>
        <v>34</v>
      </c>
      <c r="K86" s="28">
        <f t="shared" si="18"/>
        <v>41</v>
      </c>
      <c r="L86" s="28">
        <f t="shared" si="19"/>
        <v>34</v>
      </c>
      <c r="M86" s="28"/>
      <c r="N86" s="33" t="s">
        <v>99</v>
      </c>
      <c r="O86" s="55" t="str">
        <f>IFERROR(VLOOKUP(N86,'[1]Valuation Sheet'!$B:$W,7,FALSE),"")</f>
        <v>530.00</v>
      </c>
      <c r="P86" s="51">
        <f>IFERROR(VLOOKUP(N86,'[1]Price List'!$B:$Y,MATCH("CLOSE",'[1]Price List'!$6:$6,0)-1,FALSE)/VLOOKUP(N86,'[1]Price List'!$B:$D,MATCH("PCLOSE",'[1]Price List'!$6:$6,0)-1,FALSE)-1,"")</f>
        <v>0</v>
      </c>
      <c r="Q86" s="51">
        <f>IFERROR(VLOOKUP(N86,'[2]Price Movement'!$A:$J,6,FALSE),"")</f>
        <v>-0.25</v>
      </c>
      <c r="R86" s="51">
        <f>IFERROR(VLOOKUP(N86,'[2]Price Movement'!$A:$J,5,FALSE),"")</f>
        <v>-9.4339622641509413E-2</v>
      </c>
      <c r="S86" s="51">
        <f>IFERROR(VLOOKUP(N86,'[2]Price Movement'!$A:$J,7,FALSE),"")</f>
        <v>-0.2615384615384615</v>
      </c>
      <c r="T86" s="51">
        <f>IFERROR(VLOOKUP(N86,'[2]Price Movement'!$A:$J,8,FALSE),"")</f>
        <v>0.45454545454545459</v>
      </c>
      <c r="U86" s="52">
        <f>IFERROR(VLOOKUP(N86,'[2]Price Movement'!$A:$J,9,FALSE),"")</f>
        <v>-0.28894155988445291</v>
      </c>
      <c r="V86" s="49">
        <f>IFERROR(IF(VLOOKUP(N86,'[1]Business Score'!$A:$P,16,FALSE)&lt;0,"",(VLOOKUP(N86,'[1]Business Score'!$A:$P,16,FALSE))),"")</f>
        <v>6.295299440568793</v>
      </c>
      <c r="W86" s="56">
        <f t="shared" si="20"/>
        <v>2.8103353380841023E-2</v>
      </c>
      <c r="X86" s="57">
        <f>IFERROR(IF(VLOOKUP(N86,'[1]Valuation Sheet'!$B:$W,9,FALSE)&lt;0,"",VLOOKUP(N86,'[1]Valuation Sheet'!$B:$W,9,FALSE)),"")</f>
        <v>9.5762852729889314</v>
      </c>
      <c r="Y86" s="51">
        <f t="shared" si="21"/>
        <v>0.15884867899304372</v>
      </c>
      <c r="Z86" s="52">
        <f t="shared" si="13"/>
        <v>3.4141509433962262E-2</v>
      </c>
      <c r="AA86" s="58">
        <f>IFERROR(VLOOKUP(N86,'[1]Valuation Sheet'!$B:$W,21,FALSE),"")</f>
        <v>0.57795684280647053</v>
      </c>
      <c r="AB86" s="59">
        <f>IFERROR(VLOOKUP(N86,'[1]Valuation Sheet'!$B:$W,17,FALSE),"")</f>
        <v>0.11559136856129415</v>
      </c>
      <c r="AC86" s="29">
        <v>18.094999999999999</v>
      </c>
      <c r="AF86" s="4">
        <f>IFERROR(IF(VLOOKUP(N86,'[1]Business Score'!$A:$BU,73,FALSE)&lt;0,"",VLOOKUP(N86,'[1]Business Score'!$A:$BU,73,FALSE)),"")</f>
        <v>6.1232165228011084</v>
      </c>
    </row>
    <row r="87" spans="1:32" x14ac:dyDescent="0.25">
      <c r="A87" s="28">
        <f>IFERROR(_xlfn.RANK.AVG(P87,P$5:P$92,'Market Summary'!$Q$1),"")</f>
        <v>50</v>
      </c>
      <c r="B87" s="28">
        <f>IFERROR(_xlfn.RANK.AVG(Q87,Q$5:Q$92,'Market Summary'!$Q$1),"")</f>
        <v>60</v>
      </c>
      <c r="C87" s="28">
        <f>IFERROR(_xlfn.RANK.AVG(R87,R$5:R$92,'Market Summary'!$Q$1),"")</f>
        <v>52</v>
      </c>
      <c r="D87" s="28">
        <f>IFERROR(_xlfn.RANK.AVG(S87,S$5:S$92,'Market Summary'!$Q$1),"")</f>
        <v>45</v>
      </c>
      <c r="E87" s="28">
        <f>IFERROR(_xlfn.RANK.AVG(T87,T$5:T$92,'Market Summary'!$Q$1),"")</f>
        <v>40</v>
      </c>
      <c r="F87" s="29">
        <f>IFERROR(_xlfn.RANK.AVG(U87,U$5:U$92,'Market Summary'!$Q$1),"")</f>
        <v>33</v>
      </c>
      <c r="G87" s="28">
        <f t="shared" si="14"/>
        <v>27</v>
      </c>
      <c r="H87" s="28">
        <f t="shared" si="15"/>
        <v>24</v>
      </c>
      <c r="I87" s="28">
        <f t="shared" si="16"/>
        <v>18</v>
      </c>
      <c r="J87" s="28">
        <f t="shared" si="17"/>
        <v>27</v>
      </c>
      <c r="K87" s="28">
        <f t="shared" si="18"/>
        <v>4</v>
      </c>
      <c r="L87" s="28">
        <f t="shared" si="19"/>
        <v>40</v>
      </c>
      <c r="M87" s="28"/>
      <c r="N87" s="33" t="s">
        <v>100</v>
      </c>
      <c r="O87" s="55" t="str">
        <f>IFERROR(VLOOKUP(N87,'[1]Valuation Sheet'!$B:$W,7,FALSE),"")</f>
        <v>148.00</v>
      </c>
      <c r="P87" s="51">
        <f>IFERROR(VLOOKUP(N87,'[1]Price List'!$B:$Y,MATCH("CLOSE",'[1]Price List'!$6:$6,0)-1,FALSE)/VLOOKUP(N87,'[1]Price List'!$B:$D,MATCH("PCLOSE",'[1]Price List'!$6:$6,0)-1,FALSE)-1,"")</f>
        <v>-1.3333333333333308E-2</v>
      </c>
      <c r="Q87" s="51">
        <f>IFERROR(VLOOKUP(N87,'[2]Price Movement'!$A:$J,6,FALSE),"")</f>
        <v>-0.36009852216748761</v>
      </c>
      <c r="R87" s="51">
        <f>IFERROR(VLOOKUP(N87,'[2]Price Movement'!$A:$J,5,FALSE),"")</f>
        <v>-0.13400000000000001</v>
      </c>
      <c r="S87" s="51">
        <f>IFERROR(VLOOKUP(N87,'[2]Price Movement'!$A:$J,7,FALSE),"")</f>
        <v>-0.35049999999999992</v>
      </c>
      <c r="T87" s="51">
        <f>IFERROR(VLOOKUP(N87,'[2]Price Movement'!$A:$J,8,FALSE),"")</f>
        <v>-0.27833333333333332</v>
      </c>
      <c r="U87" s="52">
        <f>IFERROR(VLOOKUP(N87,'[2]Price Movement'!$A:$J,9,FALSE),"")</f>
        <v>-0.33554987212276211</v>
      </c>
      <c r="V87" s="49">
        <f>IFERROR(IF(VLOOKUP(N87,'[1]Business Score'!$A:$P,16,FALSE)&lt;0,"",(VLOOKUP(N87,'[1]Business Score'!$A:$P,16,FALSE))),"")</f>
        <v>5.5400377821935072</v>
      </c>
      <c r="W87" s="56">
        <f t="shared" si="20"/>
        <v>-0.42517711063017005</v>
      </c>
      <c r="X87" s="57">
        <f>IFERROR(IF(VLOOKUP(N87,'[1]Valuation Sheet'!$B:$W,9,FALSE)&lt;0,"",VLOOKUP(N87,'[1]Valuation Sheet'!$B:$W,9,FALSE)),"")</f>
        <v>4.9142078638996596</v>
      </c>
      <c r="Y87" s="51">
        <f t="shared" si="21"/>
        <v>0.18050418414367975</v>
      </c>
      <c r="Z87" s="52">
        <f t="shared" si="13"/>
        <v>0.11481891891891893</v>
      </c>
      <c r="AA87" s="58">
        <f>IFERROR(VLOOKUP(N87,'[1]Valuation Sheet'!$B:$W,21,FALSE),"")</f>
        <v>0.42721163248356442</v>
      </c>
      <c r="AB87" s="59">
        <f>IFERROR(VLOOKUP(N87,'[1]Valuation Sheet'!$B:$W,17,FALSE),"")</f>
        <v>8.5442326496712795E-2</v>
      </c>
      <c r="AC87" s="29">
        <v>16.993200000000002</v>
      </c>
      <c r="AF87" s="4">
        <f>IFERROR(IF(VLOOKUP(N87,'[1]Business Score'!$A:$BU,73,FALSE)&lt;0,"",VLOOKUP(N87,'[1]Business Score'!$A:$BU,73,FALSE)),"")</f>
        <v>9.6378169426533642</v>
      </c>
    </row>
    <row r="88" spans="1:32" x14ac:dyDescent="0.25">
      <c r="A88" s="28" t="str">
        <f>IFERROR(_xlfn.RANK.AVG(P88,P$5:P$92,'Market Summary'!$Q$1),"")</f>
        <v/>
      </c>
      <c r="B88" s="28">
        <f>IFERROR(_xlfn.RANK.AVG(Q88,Q$5:Q$92,'Market Summary'!$Q$1),"")</f>
        <v>12</v>
      </c>
      <c r="C88" s="28">
        <f>IFERROR(_xlfn.RANK.AVG(R88,R$5:R$92,'Market Summary'!$Q$1),"")</f>
        <v>15.5</v>
      </c>
      <c r="D88" s="28">
        <f>IFERROR(_xlfn.RANK.AVG(S88,S$5:S$92,'Market Summary'!$Q$1),"")</f>
        <v>11</v>
      </c>
      <c r="E88" s="28" t="str">
        <f>IFERROR(_xlfn.RANK.AVG(T88,T$5:T$92,'Market Summary'!$Q$1),"")</f>
        <v/>
      </c>
      <c r="F88" s="29" t="str">
        <f>IFERROR(_xlfn.RANK.AVG(U88,U$5:U$92,'Market Summary'!$Q$1),"")</f>
        <v/>
      </c>
      <c r="G88" s="28" t="str">
        <f t="shared" si="14"/>
        <v/>
      </c>
      <c r="H88" s="28" t="str">
        <f t="shared" si="15"/>
        <v/>
      </c>
      <c r="I88" s="28" t="str">
        <f t="shared" si="16"/>
        <v/>
      </c>
      <c r="J88" s="28" t="str">
        <f t="shared" si="17"/>
        <v/>
      </c>
      <c r="K88" s="28" t="str">
        <f t="shared" si="18"/>
        <v/>
      </c>
      <c r="L88" s="28">
        <f t="shared" si="19"/>
        <v>50</v>
      </c>
      <c r="M88" s="28"/>
      <c r="N88" s="44" t="s">
        <v>101</v>
      </c>
      <c r="O88" s="55"/>
      <c r="P88" s="51" t="str">
        <f>IFERROR(VLOOKUP(N88,'[1]Price List'!$B:$Y,MATCH("CLOSE",'[1]Price List'!$6:$6,0)-1,FALSE)/VLOOKUP(N88,'[1]Price List'!$B:$D,MATCH("PCLOSE",'[1]Price List'!$6:$6,0)-1,FALSE)-1,"")</f>
        <v/>
      </c>
      <c r="Q88" s="51"/>
      <c r="R88" s="51"/>
      <c r="S88" s="51"/>
      <c r="T88" s="51"/>
      <c r="U88" s="52"/>
      <c r="V88" s="49"/>
      <c r="W88" s="56" t="str">
        <f t="shared" si="20"/>
        <v/>
      </c>
      <c r="X88" s="57"/>
      <c r="Y88" s="51" t="str">
        <f t="shared" si="21"/>
        <v/>
      </c>
      <c r="Z88" s="52" t="str">
        <f t="shared" si="13"/>
        <v/>
      </c>
      <c r="AA88" s="58"/>
      <c r="AB88" s="59"/>
      <c r="AC88" s="29">
        <v>0</v>
      </c>
      <c r="AF88" s="4">
        <f>IFERROR(IF(VLOOKUP(N88,'[1]Business Score'!$A:$BU,73,FALSE)&lt;0,"",VLOOKUP(N88,'[1]Business Score'!$A:$BU,73,FALSE)),"")</f>
        <v>0</v>
      </c>
    </row>
    <row r="89" spans="1:32" x14ac:dyDescent="0.25">
      <c r="A89" s="28">
        <f>IFERROR(_xlfn.RANK.AVG(P89,P$5:P$92,'Market Summary'!$Q$1),"")</f>
        <v>30</v>
      </c>
      <c r="B89" s="28">
        <f>IFERROR(_xlfn.RANK.AVG(Q89,Q$5:Q$92,'Market Summary'!$Q$1),"")</f>
        <v>10</v>
      </c>
      <c r="C89" s="28">
        <f>IFERROR(_xlfn.RANK.AVG(R89,R$5:R$92,'Market Summary'!$Q$1),"")</f>
        <v>6</v>
      </c>
      <c r="D89" s="28">
        <f>IFERROR(_xlfn.RANK.AVG(S89,S$5:S$92,'Market Summary'!$Q$1),"")</f>
        <v>6</v>
      </c>
      <c r="E89" s="28">
        <f>IFERROR(_xlfn.RANK.AVG(T89,T$5:T$92,'Market Summary'!$Q$1),"")</f>
        <v>2</v>
      </c>
      <c r="F89" s="29">
        <f>IFERROR(_xlfn.RANK.AVG(U89,U$5:U$92,'Market Summary'!$Q$1),"")</f>
        <v>18</v>
      </c>
      <c r="G89" s="28">
        <f t="shared" si="14"/>
        <v>11</v>
      </c>
      <c r="H89" s="28" t="str">
        <f t="shared" si="15"/>
        <v/>
      </c>
      <c r="I89" s="28">
        <f t="shared" si="16"/>
        <v>62</v>
      </c>
      <c r="J89" s="28">
        <f t="shared" si="17"/>
        <v>11</v>
      </c>
      <c r="K89" s="28">
        <f t="shared" si="18"/>
        <v>9</v>
      </c>
      <c r="L89" s="28">
        <f t="shared" si="19"/>
        <v>27</v>
      </c>
      <c r="M89" s="28"/>
      <c r="N89" s="33" t="s">
        <v>102</v>
      </c>
      <c r="O89" s="55" t="str">
        <f>IFERROR(VLOOKUP(N89,'[1]Valuation Sheet'!$B:$W,7,FALSE),"")</f>
        <v>1.35</v>
      </c>
      <c r="P89" s="51">
        <f>IFERROR(VLOOKUP(N89,'[1]Price List'!$B:$Y,MATCH("CLOSE",'[1]Price List'!$6:$6,0)-1,FALSE)/VLOOKUP(N89,'[1]Price List'!$B:$D,MATCH("PCLOSE",'[1]Price List'!$6:$6,0)-1,FALSE)-1,"")</f>
        <v>0</v>
      </c>
      <c r="Q89" s="51">
        <f>IFERROR(VLOOKUP(N89,'[2]Price Movement'!$A:$J,6,FALSE),"")</f>
        <v>2.9411764705882248E-2</v>
      </c>
      <c r="R89" s="51">
        <f>IFERROR(VLOOKUP(N89,'[2]Price Movement'!$A:$J,5,FALSE),"")</f>
        <v>4.4776119402984982E-2</v>
      </c>
      <c r="S89" s="51">
        <f>IFERROR(VLOOKUP(N89,'[2]Price Movement'!$A:$J,7,FALSE),"")</f>
        <v>0.11111111111111094</v>
      </c>
      <c r="T89" s="51">
        <f>IFERROR(VLOOKUP(N89,'[2]Price Movement'!$A:$J,8,FALSE),"")</f>
        <v>1.3728813559322033</v>
      </c>
      <c r="U89" s="52">
        <f>IFERROR(VLOOKUP(N89,'[2]Price Movement'!$A:$J,9,FALSE),"")</f>
        <v>-7.2847682119205337E-2</v>
      </c>
      <c r="V89" s="49">
        <f>IFERROR(IF(VLOOKUP(N89,'[1]Business Score'!$A:$P,16,FALSE)&lt;0,"",(VLOOKUP(N89,'[1]Business Score'!$A:$P,16,FALSE))),"")</f>
        <v>2.7004798411762465</v>
      </c>
      <c r="W89" s="56" t="str">
        <f t="shared" si="20"/>
        <v/>
      </c>
      <c r="X89" s="57">
        <f>IFERROR(IF(VLOOKUP(N89,'[1]Valuation Sheet'!$B:$W,9,FALSE)&lt;0,"",VLOOKUP(N89,'[1]Valuation Sheet'!$B:$W,9,FALSE)),"")</f>
        <v>1652.2492570832123</v>
      </c>
      <c r="Y89" s="51">
        <f t="shared" si="21"/>
        <v>0.37030456023120339</v>
      </c>
      <c r="Z89" s="52">
        <f t="shared" si="13"/>
        <v>0.10373259259259258</v>
      </c>
      <c r="AA89" s="58">
        <f>IFERROR(VLOOKUP(N89,'[1]Valuation Sheet'!$B:$W,21,FALSE),"")</f>
        <v>1.1509093127202692</v>
      </c>
      <c r="AB89" s="59">
        <f>IFERROR(VLOOKUP(N89,'[1]Valuation Sheet'!$B:$W,17,FALSE),"")</f>
        <v>0.23018186254405393</v>
      </c>
      <c r="AC89" s="29">
        <v>0.140039</v>
      </c>
      <c r="AF89" s="4" t="str">
        <f>IFERROR(IF(VLOOKUP(N89,'[1]Business Score'!$A:$BU,73,FALSE)&lt;0,"",VLOOKUP(N89,'[1]Business Score'!$A:$BU,73,FALSE)),"")</f>
        <v/>
      </c>
    </row>
    <row r="90" spans="1:32" x14ac:dyDescent="0.25">
      <c r="A90" s="28">
        <f>IFERROR(_xlfn.RANK.AVG(P90,P$5:P$92,'Market Summary'!$Q$1),"")</f>
        <v>47</v>
      </c>
      <c r="B90" s="28">
        <f>IFERROR(_xlfn.RANK.AVG(Q90,Q$5:Q$92,'Market Summary'!$Q$1),"")</f>
        <v>36</v>
      </c>
      <c r="C90" s="28">
        <f>IFERROR(_xlfn.RANK.AVG(R90,R$5:R$92,'Market Summary'!$Q$1),"")</f>
        <v>21</v>
      </c>
      <c r="D90" s="28">
        <f>IFERROR(_xlfn.RANK.AVG(S90,S$5:S$92,'Market Summary'!$Q$1),"")</f>
        <v>40</v>
      </c>
      <c r="E90" s="28" t="str">
        <f>IFERROR(_xlfn.RANK.AVG(T90,T$5:T$92,'Market Summary'!$Q$1),"")</f>
        <v/>
      </c>
      <c r="F90" s="29">
        <f>IFERROR(_xlfn.RANK.AVG(U90,U$5:U$92,'Market Summary'!$Q$1),"")</f>
        <v>42</v>
      </c>
      <c r="G90" s="28">
        <f t="shared" si="14"/>
        <v>16</v>
      </c>
      <c r="H90" s="28">
        <f t="shared" si="15"/>
        <v>6</v>
      </c>
      <c r="I90" s="28">
        <f t="shared" si="16"/>
        <v>15</v>
      </c>
      <c r="J90" s="28">
        <f t="shared" si="17"/>
        <v>16</v>
      </c>
      <c r="K90" s="28">
        <f t="shared" si="18"/>
        <v>16</v>
      </c>
      <c r="L90" s="28">
        <f t="shared" si="19"/>
        <v>14</v>
      </c>
      <c r="M90" s="28"/>
      <c r="N90" s="33" t="s">
        <v>103</v>
      </c>
      <c r="O90" s="55" t="str">
        <f>IFERROR(VLOOKUP(N90,'[1]Valuation Sheet'!$B:$W,7,FALSE),"")</f>
        <v>1.84</v>
      </c>
      <c r="P90" s="51">
        <f>IFERROR(VLOOKUP(N90,'[1]Price List'!$B:$Y,MATCH("CLOSE",'[1]Price List'!$6:$6,0)-1,FALSE)/VLOOKUP(N90,'[1]Price List'!$B:$D,MATCH("PCLOSE",'[1]Price List'!$6:$6,0)-1,FALSE)-1,"")</f>
        <v>-5.4054054054054612E-3</v>
      </c>
      <c r="Q90" s="51">
        <f>IFERROR(VLOOKUP(N90,'[2]Price Movement'!$A:$J,6,FALSE),"")</f>
        <v>-0.17431192660550465</v>
      </c>
      <c r="R90" s="51">
        <f>IFERROR(VLOOKUP(N90,'[2]Price Movement'!$A:$J,5,FALSE),"")</f>
        <v>-2.7027027027027084E-2</v>
      </c>
      <c r="S90" s="51">
        <f>IFERROR(VLOOKUP(N90,'[2]Price Movement'!$A:$J,7,FALSE),"")</f>
        <v>-0.29411764705882348</v>
      </c>
      <c r="T90" s="51" t="str">
        <f>IFERROR(VLOOKUP(N90,'[2]Price Movement'!$A:$J,8,FALSE),"")</f>
        <v/>
      </c>
      <c r="U90" s="52">
        <f>IFERROR(VLOOKUP(N90,'[2]Price Movement'!$A:$J,9,FALSE),"")</f>
        <v>-0.58041958041958042</v>
      </c>
      <c r="V90" s="49">
        <f>IFERROR(IF(VLOOKUP(N90,'[1]Business Score'!$A:$P,16,FALSE)&lt;0,"",(VLOOKUP(N90,'[1]Business Score'!$A:$P,16,FALSE))),"")</f>
        <v>3.743957649305</v>
      </c>
      <c r="W90" s="56">
        <f t="shared" si="20"/>
        <v>-0.73279816177929435</v>
      </c>
      <c r="X90" s="57">
        <f>IFERROR(IF(VLOOKUP(N90,'[1]Valuation Sheet'!$B:$W,9,FALSE)&lt;0,"",VLOOKUP(N90,'[1]Valuation Sheet'!$B:$W,9,FALSE)),"")</f>
        <v>3.8628041358470133</v>
      </c>
      <c r="Y90" s="51">
        <f t="shared" si="21"/>
        <v>0.26709703839348514</v>
      </c>
      <c r="Z90" s="52">
        <f t="shared" si="13"/>
        <v>8.152173913043477E-2</v>
      </c>
      <c r="AA90" s="58">
        <f>IFERROR(VLOOKUP(N90,'[1]Valuation Sheet'!$B:$W,21,FALSE),"")</f>
        <v>2.4592114425472751</v>
      </c>
      <c r="AB90" s="59">
        <f>IFERROR(VLOOKUP(N90,'[1]Valuation Sheet'!$B:$W,17,FALSE),"")</f>
        <v>0.49184228850945511</v>
      </c>
      <c r="AC90" s="29">
        <v>0.15</v>
      </c>
      <c r="AF90" s="4">
        <f>IFERROR(IF(VLOOKUP(N90,'[1]Business Score'!$A:$BU,73,FALSE)&lt;0,"",VLOOKUP(N90,'[1]Business Score'!$A:$BU,73,FALSE)),"")</f>
        <v>14.011721155198543</v>
      </c>
    </row>
    <row r="91" spans="1:32" x14ac:dyDescent="0.25">
      <c r="A91" s="28" t="str">
        <f>IFERROR(_xlfn.RANK.AVG(P91,P$5:P$92,'Market Summary'!$Q$1),"")</f>
        <v/>
      </c>
      <c r="B91" s="28">
        <f>IFERROR(_xlfn.RANK.AVG(Q91,Q$5:Q$92,'Market Summary'!$Q$1),"")</f>
        <v>12</v>
      </c>
      <c r="C91" s="28">
        <f>IFERROR(_xlfn.RANK.AVG(R91,R$5:R$92,'Market Summary'!$Q$1),"")</f>
        <v>15.5</v>
      </c>
      <c r="D91" s="28">
        <f>IFERROR(_xlfn.RANK.AVG(S91,S$5:S$92,'Market Summary'!$Q$1),"")</f>
        <v>11</v>
      </c>
      <c r="E91" s="28" t="str">
        <f>IFERROR(_xlfn.RANK.AVG(T91,T$5:T$92,'Market Summary'!$Q$1),"")</f>
        <v/>
      </c>
      <c r="F91" s="29" t="str">
        <f>IFERROR(_xlfn.RANK.AVG(U91,U$5:U$92,'Market Summary'!$Q$1),"")</f>
        <v/>
      </c>
      <c r="G91" s="28" t="str">
        <f t="shared" si="14"/>
        <v/>
      </c>
      <c r="H91" s="28" t="str">
        <f t="shared" si="15"/>
        <v/>
      </c>
      <c r="I91" s="28" t="str">
        <f t="shared" si="16"/>
        <v/>
      </c>
      <c r="J91" s="28" t="str">
        <f t="shared" si="17"/>
        <v/>
      </c>
      <c r="K91" s="28" t="str">
        <f t="shared" si="18"/>
        <v/>
      </c>
      <c r="L91" s="28">
        <f t="shared" si="19"/>
        <v>50</v>
      </c>
      <c r="M91" s="28"/>
      <c r="N91" s="44" t="s">
        <v>104</v>
      </c>
      <c r="O91" s="55"/>
      <c r="P91" s="51" t="str">
        <f>IFERROR(VLOOKUP(N91,'[1]Price List'!$B:$Y,MATCH("CLOSE",'[1]Price List'!$6:$6,0)-1,FALSE)/VLOOKUP(N91,'[1]Price List'!$B:$D,MATCH("PCLOSE",'[1]Price List'!$6:$6,0)-1,FALSE)-1,"")</f>
        <v/>
      </c>
      <c r="Q91" s="51"/>
      <c r="R91" s="51"/>
      <c r="S91" s="51"/>
      <c r="T91" s="51"/>
      <c r="U91" s="52"/>
      <c r="V91" s="49"/>
      <c r="W91" s="56" t="str">
        <f t="shared" si="20"/>
        <v/>
      </c>
      <c r="X91" s="57"/>
      <c r="Y91" s="51" t="str">
        <f t="shared" si="21"/>
        <v/>
      </c>
      <c r="Z91" s="52" t="str">
        <f t="shared" si="13"/>
        <v/>
      </c>
      <c r="AA91" s="58"/>
      <c r="AB91" s="59"/>
      <c r="AC91" s="29">
        <v>0</v>
      </c>
      <c r="AF91" s="4">
        <f>IFERROR(IF(VLOOKUP(N91,'[1]Business Score'!$A:$BU,73,FALSE)&lt;0,"",VLOOKUP(N91,'[1]Business Score'!$A:$BU,73,FALSE)),"")</f>
        <v>0</v>
      </c>
    </row>
    <row r="92" spans="1:32" ht="13.5" thickBot="1" x14ac:dyDescent="0.3">
      <c r="A92" s="28">
        <f>IFERROR(_xlfn.RANK.AVG(P92,P$5:P$92,'Market Summary'!$Q$1),"")</f>
        <v>4</v>
      </c>
      <c r="B92" s="28" t="str">
        <f>IFERROR(_xlfn.RANK.AVG(Q92,Q$5:Q$92,'Market Summary'!$Q$1),"")</f>
        <v/>
      </c>
      <c r="C92" s="28" t="str">
        <f>IFERROR(_xlfn.RANK.AVG(R92,R$5:R$92,'Market Summary'!$Q$1),"")</f>
        <v/>
      </c>
      <c r="D92" s="28">
        <f>IFERROR(_xlfn.RANK.AVG(S92,S$5:S$92,'Market Summary'!$Q$1),"")</f>
        <v>2</v>
      </c>
      <c r="E92" s="28" t="str">
        <f>IFERROR(_xlfn.RANK.AVG(T92,T$5:T$92,'Market Summary'!$Q$1),"")</f>
        <v/>
      </c>
      <c r="F92" s="29">
        <f>IFERROR(_xlfn.RANK.AVG(U92,U$5:U$92,'Market Summary'!$Q$1),"")</f>
        <v>1</v>
      </c>
      <c r="G92" s="28">
        <f t="shared" si="14"/>
        <v>2</v>
      </c>
      <c r="H92" s="28">
        <f t="shared" si="15"/>
        <v>57</v>
      </c>
      <c r="I92" s="28">
        <f t="shared" si="16"/>
        <v>7</v>
      </c>
      <c r="J92" s="28">
        <f t="shared" si="17"/>
        <v>2</v>
      </c>
      <c r="K92" s="28">
        <f t="shared" si="18"/>
        <v>58</v>
      </c>
      <c r="L92" s="28">
        <f t="shared" si="19"/>
        <v>4</v>
      </c>
      <c r="M92" s="28"/>
      <c r="N92" s="33" t="s">
        <v>105</v>
      </c>
      <c r="O92" s="60" t="str">
        <f>IFERROR(VLOOKUP(N92,'[1]Valuation Sheet'!$B:$W,7,FALSE),"")</f>
        <v>5.50</v>
      </c>
      <c r="P92" s="61">
        <f>IFERROR(VLOOKUP(N92,'[1]Price List'!$B:$Y,MATCH("CLOSE",'[1]Price List'!$6:$6,0)-1,FALSE)/VLOOKUP(N92,'[1]Price List'!$B:$D,MATCH("PCLOSE",'[1]Price List'!$6:$6,0)-1,FALSE)-1,"")</f>
        <v>8.0550098231827238E-2</v>
      </c>
      <c r="Q92" s="61" t="str">
        <f>IFERROR(VLOOKUP(N92,'[2]Price Movement'!$A:$J,6,FALSE),"")</f>
        <v/>
      </c>
      <c r="R92" s="61" t="str">
        <f>IFERROR(VLOOKUP(N92,'[2]Price Movement'!$A:$J,5,FALSE),"")</f>
        <v/>
      </c>
      <c r="S92" s="61">
        <f>IFERROR(VLOOKUP(N92,'[2]Price Movement'!$A:$J,7,FALSE),"")</f>
        <v>0.84959349593495936</v>
      </c>
      <c r="T92" s="61" t="str">
        <f>IFERROR(VLOOKUP(N92,'[2]Price Movement'!$A:$J,8,FALSE),"")</f>
        <v/>
      </c>
      <c r="U92" s="62">
        <f>IFERROR(VLOOKUP(N92,'[2]Price Movement'!$A:$J,9,FALSE),"")</f>
        <v>8.1</v>
      </c>
      <c r="V92" s="63">
        <f>IFERROR(IF(VLOOKUP(N92,'[1]Business Score'!$A:$P,16,FALSE)&lt;0,"",(VLOOKUP(N92,'[1]Business Score'!$A:$P,16,FALSE))),"")</f>
        <v>1.5356426641642256</v>
      </c>
      <c r="W92" s="64">
        <f t="shared" si="20"/>
        <v>0.99113033723691668</v>
      </c>
      <c r="X92" s="65">
        <f>IFERROR(IF(VLOOKUP(N92,'[1]Valuation Sheet'!$B:$W,9,FALSE)&lt;0,"",VLOOKUP(N92,'[1]Valuation Sheet'!$B:$W,9,FALSE)),"")</f>
        <v>2.5269995137786045</v>
      </c>
      <c r="Y92" s="61">
        <f t="shared" si="21"/>
        <v>0.65119316058091592</v>
      </c>
      <c r="Z92" s="62">
        <f t="shared" si="13"/>
        <v>0</v>
      </c>
      <c r="AA92" s="66">
        <f>IFERROR(VLOOKUP(N92,'[1]Valuation Sheet'!$B:$W,21,FALSE),"")</f>
        <v>4.6638829408474569</v>
      </c>
      <c r="AB92" s="67">
        <f>IFERROR(VLOOKUP(N92,'[1]Valuation Sheet'!$B:$W,17,FALSE),"")</f>
        <v>0.93277658816949138</v>
      </c>
      <c r="AC92" s="29">
        <v>0</v>
      </c>
      <c r="AF92" s="4">
        <f>IFERROR(IF(VLOOKUP(N92,'[1]Business Score'!$A:$BU,73,FALSE)&lt;0,"",VLOOKUP(N92,'[1]Business Score'!$A:$BU,73,FALSE)),"")</f>
        <v>0.77124165879328144</v>
      </c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O2:U2"/>
    <mergeCell ref="V2:Z2"/>
    <mergeCell ref="AA2:AB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Market Summary</vt:lpstr>
      <vt:lpstr>Daily Report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Eniola-Giwa Abdullateef</dc:creator>
  <cp:lastModifiedBy>Eniola-Giwa Abdullateef</cp:lastModifiedBy>
  <dcterms:created xsi:type="dcterms:W3CDTF">2019-07-19T15:56:54Z</dcterms:created>
  <dcterms:modified xsi:type="dcterms:W3CDTF">2019-08-14T13:06:52Z</dcterms:modified>
</cp:coreProperties>
</file>