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13_ncr:1_{9D11C32B-E3AF-4018-B785-C9B0A20F2B9C}" xr6:coauthVersionLast="43" xr6:coauthVersionMax="43" xr10:uidLastSave="{00000000-0000-0000-0000-000000000000}"/>
  <bookViews>
    <workbookView xWindow="-120" yWindow="-120" windowWidth="20730" windowHeight="11760" activeTab="1" xr2:uid="{E2183CA4-C1C1-44B1-B374-5895CAB36E91}"/>
  </bookViews>
  <sheets>
    <sheet name="Market Summary" sheetId="2" r:id="rId1"/>
    <sheet name="Daily Report" sheetId="1" r:id="rId2"/>
  </sheets>
  <externalReferences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" l="1"/>
  <c r="M23" i="2"/>
  <c r="M22" i="2"/>
  <c r="M21" i="2"/>
  <c r="M20" i="2"/>
  <c r="M19" i="2"/>
  <c r="M18" i="2"/>
  <c r="M17" i="2"/>
  <c r="M16" i="2"/>
  <c r="M15" i="2"/>
  <c r="L24" i="2"/>
  <c r="L23" i="2"/>
  <c r="L22" i="2"/>
  <c r="L21" i="2"/>
  <c r="L20" i="2"/>
  <c r="L19" i="2"/>
  <c r="L18" i="2"/>
  <c r="L17" i="2"/>
  <c r="L16" i="2"/>
  <c r="L15" i="2"/>
  <c r="K24" i="2"/>
  <c r="K23" i="2"/>
  <c r="K22" i="2"/>
  <c r="K21" i="2"/>
  <c r="K20" i="2"/>
  <c r="K19" i="2"/>
  <c r="K18" i="2"/>
  <c r="K17" i="2"/>
  <c r="K16" i="2"/>
  <c r="K15" i="2"/>
  <c r="J24" i="2"/>
  <c r="J23" i="2"/>
  <c r="J22" i="2"/>
  <c r="J21" i="2"/>
  <c r="J20" i="2"/>
  <c r="J19" i="2"/>
  <c r="J18" i="2"/>
  <c r="J17" i="2"/>
  <c r="J16" i="2"/>
  <c r="J15" i="2"/>
  <c r="I24" i="2"/>
  <c r="I23" i="2"/>
  <c r="I22" i="2"/>
  <c r="I21" i="2"/>
  <c r="I20" i="2"/>
  <c r="I19" i="2"/>
  <c r="I18" i="2"/>
  <c r="I17" i="2"/>
  <c r="I16" i="2"/>
  <c r="I15" i="2"/>
  <c r="H24" i="2"/>
  <c r="H23" i="2"/>
  <c r="H22" i="2"/>
  <c r="H21" i="2"/>
  <c r="H20" i="2"/>
  <c r="H19" i="2"/>
  <c r="H18" i="2"/>
  <c r="H17" i="2"/>
  <c r="H16" i="2"/>
  <c r="H15" i="2"/>
  <c r="G24" i="2"/>
  <c r="G23" i="2"/>
  <c r="G22" i="2"/>
  <c r="G21" i="2"/>
  <c r="G20" i="2"/>
  <c r="G19" i="2"/>
  <c r="G18" i="2"/>
  <c r="G17" i="2"/>
  <c r="G16" i="2"/>
  <c r="G15" i="2"/>
  <c r="F24" i="2"/>
  <c r="F23" i="2"/>
  <c r="F22" i="2"/>
  <c r="F21" i="2"/>
  <c r="F20" i="2"/>
  <c r="F19" i="2"/>
  <c r="F18" i="2"/>
  <c r="F17" i="2"/>
  <c r="F16" i="2"/>
  <c r="F15" i="2"/>
  <c r="E24" i="2"/>
  <c r="E23" i="2"/>
  <c r="E22" i="2"/>
  <c r="E21" i="2"/>
  <c r="E20" i="2"/>
  <c r="E19" i="2"/>
  <c r="E18" i="2"/>
  <c r="E17" i="2"/>
  <c r="E16" i="2"/>
  <c r="E15" i="2"/>
  <c r="D24" i="2"/>
  <c r="D23" i="2"/>
  <c r="D22" i="2"/>
  <c r="D21" i="2"/>
  <c r="D20" i="2"/>
  <c r="D19" i="2"/>
  <c r="D18" i="2"/>
  <c r="D17" i="2"/>
  <c r="D16" i="2"/>
  <c r="D15" i="2"/>
  <c r="C24" i="2"/>
  <c r="C23" i="2"/>
  <c r="C22" i="2"/>
  <c r="C21" i="2"/>
  <c r="C20" i="2"/>
  <c r="C19" i="2"/>
  <c r="C18" i="2"/>
  <c r="C17" i="2"/>
  <c r="C16" i="2"/>
  <c r="C15" i="2"/>
  <c r="B24" i="2"/>
  <c r="B23" i="2"/>
  <c r="B22" i="2"/>
  <c r="B21" i="2"/>
  <c r="B20" i="2"/>
  <c r="B19" i="2"/>
  <c r="B18" i="2"/>
  <c r="B17" i="2"/>
  <c r="B16" i="2"/>
  <c r="B15" i="2"/>
  <c r="O72" i="1" l="1"/>
  <c r="AF92" i="1"/>
  <c r="AF91" i="1"/>
  <c r="W91" i="1" s="1"/>
  <c r="H91" i="1" s="1"/>
  <c r="AF90" i="1"/>
  <c r="AF89" i="1"/>
  <c r="AF88" i="1"/>
  <c r="W88" i="1" s="1"/>
  <c r="H88" i="1" s="1"/>
  <c r="AF87" i="1"/>
  <c r="AF86" i="1"/>
  <c r="AF85" i="1"/>
  <c r="AF84" i="1"/>
  <c r="AF83" i="1"/>
  <c r="AF82" i="1"/>
  <c r="AF81" i="1"/>
  <c r="AF80" i="1"/>
  <c r="AF79" i="1"/>
  <c r="W79" i="1" s="1"/>
  <c r="H79" i="1" s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O1" i="1" l="1"/>
  <c r="O5" i="1"/>
  <c r="Z5" i="1" s="1"/>
  <c r="P5" i="1"/>
  <c r="Q5" i="1"/>
  <c r="R5" i="1"/>
  <c r="S5" i="1"/>
  <c r="T5" i="1"/>
  <c r="U5" i="1"/>
  <c r="V5" i="1"/>
  <c r="W5" i="1" s="1"/>
  <c r="H5" i="1" s="1"/>
  <c r="X5" i="1"/>
  <c r="Y5" i="1"/>
  <c r="AA5" i="1"/>
  <c r="AB5" i="1"/>
  <c r="O6" i="1"/>
  <c r="Z6" i="1" s="1"/>
  <c r="P6" i="1"/>
  <c r="Q6" i="1"/>
  <c r="R6" i="1"/>
  <c r="S6" i="1"/>
  <c r="T6" i="1"/>
  <c r="U6" i="1"/>
  <c r="V6" i="1"/>
  <c r="X6" i="1"/>
  <c r="AA6" i="1"/>
  <c r="AB6" i="1"/>
  <c r="O7" i="1"/>
  <c r="Z7" i="1" s="1"/>
  <c r="P7" i="1"/>
  <c r="Q7" i="1"/>
  <c r="R7" i="1"/>
  <c r="S7" i="1"/>
  <c r="T7" i="1"/>
  <c r="U7" i="1"/>
  <c r="V7" i="1"/>
  <c r="X7" i="1"/>
  <c r="AA7" i="1"/>
  <c r="AB7" i="1"/>
  <c r="O8" i="1"/>
  <c r="Z8" i="1" s="1"/>
  <c r="P8" i="1"/>
  <c r="Q8" i="1"/>
  <c r="R8" i="1"/>
  <c r="S8" i="1"/>
  <c r="T8" i="1"/>
  <c r="U8" i="1"/>
  <c r="V8" i="1"/>
  <c r="X8" i="1"/>
  <c r="AA8" i="1"/>
  <c r="AB8" i="1"/>
  <c r="P9" i="1"/>
  <c r="V9" i="1"/>
  <c r="Z9" i="1"/>
  <c r="O10" i="1"/>
  <c r="Z10" i="1" s="1"/>
  <c r="P10" i="1"/>
  <c r="Q10" i="1"/>
  <c r="R10" i="1"/>
  <c r="S10" i="1"/>
  <c r="T10" i="1"/>
  <c r="U10" i="1"/>
  <c r="V10" i="1"/>
  <c r="X10" i="1"/>
  <c r="AA10" i="1"/>
  <c r="AB10" i="1"/>
  <c r="P11" i="1"/>
  <c r="V11" i="1"/>
  <c r="Z11" i="1"/>
  <c r="O12" i="1"/>
  <c r="Z12" i="1" s="1"/>
  <c r="P12" i="1"/>
  <c r="Q12" i="1"/>
  <c r="R12" i="1"/>
  <c r="S12" i="1"/>
  <c r="T12" i="1"/>
  <c r="U12" i="1"/>
  <c r="V12" i="1"/>
  <c r="X12" i="1"/>
  <c r="AA12" i="1"/>
  <c r="AB12" i="1"/>
  <c r="O13" i="1"/>
  <c r="Z13" i="1" s="1"/>
  <c r="P13" i="1"/>
  <c r="Q13" i="1"/>
  <c r="R13" i="1"/>
  <c r="S13" i="1"/>
  <c r="T13" i="1"/>
  <c r="U13" i="1"/>
  <c r="V13" i="1"/>
  <c r="X13" i="1"/>
  <c r="AA13" i="1"/>
  <c r="AB13" i="1"/>
  <c r="O14" i="1"/>
  <c r="Z14" i="1" s="1"/>
  <c r="P14" i="1"/>
  <c r="Q14" i="1"/>
  <c r="R14" i="1"/>
  <c r="S14" i="1"/>
  <c r="T14" i="1"/>
  <c r="U14" i="1"/>
  <c r="V14" i="1"/>
  <c r="X14" i="1"/>
  <c r="AA14" i="1"/>
  <c r="AB14" i="1"/>
  <c r="O15" i="1"/>
  <c r="Z15" i="1" s="1"/>
  <c r="P15" i="1"/>
  <c r="Q15" i="1"/>
  <c r="R15" i="1"/>
  <c r="S15" i="1"/>
  <c r="T15" i="1"/>
  <c r="U15" i="1"/>
  <c r="V15" i="1"/>
  <c r="X15" i="1"/>
  <c r="AA15" i="1"/>
  <c r="AB15" i="1"/>
  <c r="O16" i="1"/>
  <c r="Z16" i="1" s="1"/>
  <c r="P16" i="1"/>
  <c r="Q16" i="1"/>
  <c r="R16" i="1"/>
  <c r="S16" i="1"/>
  <c r="T16" i="1"/>
  <c r="U16" i="1"/>
  <c r="V16" i="1"/>
  <c r="W16" i="1" s="1"/>
  <c r="X16" i="1"/>
  <c r="AA16" i="1"/>
  <c r="AB16" i="1"/>
  <c r="O17" i="1"/>
  <c r="Z17" i="1" s="1"/>
  <c r="P17" i="1"/>
  <c r="Q17" i="1"/>
  <c r="R17" i="1"/>
  <c r="S17" i="1"/>
  <c r="T17" i="1"/>
  <c r="U17" i="1"/>
  <c r="V17" i="1"/>
  <c r="X17" i="1"/>
  <c r="AA17" i="1"/>
  <c r="AB17" i="1"/>
  <c r="O18" i="1"/>
  <c r="Z18" i="1" s="1"/>
  <c r="P18" i="1"/>
  <c r="Q18" i="1"/>
  <c r="R18" i="1"/>
  <c r="S18" i="1"/>
  <c r="T18" i="1"/>
  <c r="U18" i="1"/>
  <c r="V18" i="1"/>
  <c r="W18" i="1" s="1"/>
  <c r="X18" i="1"/>
  <c r="AA18" i="1"/>
  <c r="AB18" i="1"/>
  <c r="O19" i="1"/>
  <c r="Z19" i="1" s="1"/>
  <c r="P19" i="1"/>
  <c r="Q19" i="1"/>
  <c r="R19" i="1"/>
  <c r="S19" i="1"/>
  <c r="T19" i="1"/>
  <c r="U19" i="1"/>
  <c r="V19" i="1"/>
  <c r="X19" i="1"/>
  <c r="AA19" i="1"/>
  <c r="AB19" i="1"/>
  <c r="O20" i="1"/>
  <c r="Z20" i="1" s="1"/>
  <c r="P20" i="1"/>
  <c r="Q20" i="1"/>
  <c r="R20" i="1"/>
  <c r="S20" i="1"/>
  <c r="T20" i="1"/>
  <c r="U20" i="1"/>
  <c r="V20" i="1"/>
  <c r="X20" i="1"/>
  <c r="AA20" i="1"/>
  <c r="AB20" i="1"/>
  <c r="O21" i="1"/>
  <c r="Z21" i="1" s="1"/>
  <c r="P21" i="1"/>
  <c r="Q21" i="1"/>
  <c r="R21" i="1"/>
  <c r="S21" i="1"/>
  <c r="T21" i="1"/>
  <c r="U21" i="1"/>
  <c r="V21" i="1"/>
  <c r="X21" i="1"/>
  <c r="AA21" i="1"/>
  <c r="AB21" i="1"/>
  <c r="O22" i="1"/>
  <c r="Z22" i="1" s="1"/>
  <c r="P22" i="1"/>
  <c r="Q22" i="1"/>
  <c r="R22" i="1"/>
  <c r="S22" i="1"/>
  <c r="T22" i="1"/>
  <c r="U22" i="1"/>
  <c r="V22" i="1"/>
  <c r="X22" i="1"/>
  <c r="AA22" i="1"/>
  <c r="AB22" i="1"/>
  <c r="O23" i="1"/>
  <c r="Z23" i="1" s="1"/>
  <c r="P23" i="1"/>
  <c r="Q23" i="1"/>
  <c r="R23" i="1"/>
  <c r="S23" i="1"/>
  <c r="T23" i="1"/>
  <c r="U23" i="1"/>
  <c r="V23" i="1"/>
  <c r="X23" i="1"/>
  <c r="AA23" i="1"/>
  <c r="AB23" i="1"/>
  <c r="P24" i="1"/>
  <c r="V24" i="1"/>
  <c r="Z24" i="1"/>
  <c r="O25" i="1"/>
  <c r="Z25" i="1" s="1"/>
  <c r="P25" i="1"/>
  <c r="Q25" i="1"/>
  <c r="R25" i="1"/>
  <c r="S25" i="1"/>
  <c r="T25" i="1"/>
  <c r="U25" i="1"/>
  <c r="V25" i="1"/>
  <c r="X25" i="1"/>
  <c r="AA25" i="1"/>
  <c r="AB25" i="1"/>
  <c r="O26" i="1"/>
  <c r="Z26" i="1" s="1"/>
  <c r="P26" i="1"/>
  <c r="Q26" i="1"/>
  <c r="R26" i="1"/>
  <c r="S26" i="1"/>
  <c r="T26" i="1"/>
  <c r="U26" i="1"/>
  <c r="V26" i="1"/>
  <c r="X26" i="1"/>
  <c r="AA26" i="1"/>
  <c r="AB26" i="1"/>
  <c r="O27" i="1"/>
  <c r="Z27" i="1" s="1"/>
  <c r="P27" i="1"/>
  <c r="Q27" i="1"/>
  <c r="R27" i="1"/>
  <c r="S27" i="1"/>
  <c r="T27" i="1"/>
  <c r="U27" i="1"/>
  <c r="V27" i="1"/>
  <c r="W27" i="1" s="1"/>
  <c r="X27" i="1"/>
  <c r="AA27" i="1"/>
  <c r="AB27" i="1"/>
  <c r="O28" i="1"/>
  <c r="Z28" i="1" s="1"/>
  <c r="P28" i="1"/>
  <c r="Q28" i="1"/>
  <c r="R28" i="1"/>
  <c r="S28" i="1"/>
  <c r="T28" i="1"/>
  <c r="U28" i="1"/>
  <c r="V28" i="1"/>
  <c r="W28" i="1" s="1"/>
  <c r="X28" i="1"/>
  <c r="AA28" i="1"/>
  <c r="AB28" i="1"/>
  <c r="P29" i="1"/>
  <c r="V29" i="1"/>
  <c r="Z29" i="1"/>
  <c r="O30" i="1"/>
  <c r="Z30" i="1" s="1"/>
  <c r="P30" i="1"/>
  <c r="Q30" i="1"/>
  <c r="R30" i="1"/>
  <c r="S30" i="1"/>
  <c r="T30" i="1"/>
  <c r="U30" i="1"/>
  <c r="V30" i="1"/>
  <c r="X30" i="1"/>
  <c r="AA30" i="1"/>
  <c r="AB30" i="1"/>
  <c r="O31" i="1"/>
  <c r="Z31" i="1" s="1"/>
  <c r="P31" i="1"/>
  <c r="Q31" i="1"/>
  <c r="R31" i="1"/>
  <c r="S31" i="1"/>
  <c r="T31" i="1"/>
  <c r="U31" i="1"/>
  <c r="V31" i="1"/>
  <c r="X31" i="1"/>
  <c r="AA31" i="1"/>
  <c r="AB31" i="1"/>
  <c r="O32" i="1"/>
  <c r="Z32" i="1" s="1"/>
  <c r="P32" i="1"/>
  <c r="Q32" i="1"/>
  <c r="R32" i="1"/>
  <c r="S32" i="1"/>
  <c r="T32" i="1"/>
  <c r="U32" i="1"/>
  <c r="V32" i="1"/>
  <c r="X32" i="1"/>
  <c r="AA32" i="1"/>
  <c r="AB32" i="1"/>
  <c r="P33" i="1"/>
  <c r="V33" i="1"/>
  <c r="Z33" i="1"/>
  <c r="O34" i="1"/>
  <c r="Z34" i="1" s="1"/>
  <c r="P34" i="1"/>
  <c r="Q34" i="1"/>
  <c r="R34" i="1"/>
  <c r="S34" i="1"/>
  <c r="T34" i="1"/>
  <c r="U34" i="1"/>
  <c r="V34" i="1"/>
  <c r="X34" i="1"/>
  <c r="AA34" i="1"/>
  <c r="AB34" i="1"/>
  <c r="O35" i="1"/>
  <c r="Z35" i="1" s="1"/>
  <c r="P35" i="1"/>
  <c r="Q35" i="1"/>
  <c r="R35" i="1"/>
  <c r="S35" i="1"/>
  <c r="T35" i="1"/>
  <c r="U35" i="1"/>
  <c r="V35" i="1"/>
  <c r="X35" i="1"/>
  <c r="AA35" i="1"/>
  <c r="AB35" i="1"/>
  <c r="P36" i="1"/>
  <c r="V36" i="1"/>
  <c r="Z36" i="1"/>
  <c r="O37" i="1"/>
  <c r="Z37" i="1" s="1"/>
  <c r="P37" i="1"/>
  <c r="Q37" i="1"/>
  <c r="R37" i="1"/>
  <c r="S37" i="1"/>
  <c r="T37" i="1"/>
  <c r="U37" i="1"/>
  <c r="V37" i="1"/>
  <c r="X37" i="1"/>
  <c r="AA37" i="1"/>
  <c r="AB37" i="1"/>
  <c r="P38" i="1"/>
  <c r="V38" i="1"/>
  <c r="Z38" i="1"/>
  <c r="O39" i="1"/>
  <c r="Z39" i="1" s="1"/>
  <c r="P39" i="1"/>
  <c r="Q39" i="1"/>
  <c r="R39" i="1"/>
  <c r="S39" i="1"/>
  <c r="T39" i="1"/>
  <c r="U39" i="1"/>
  <c r="V39" i="1"/>
  <c r="X39" i="1"/>
  <c r="AA39" i="1"/>
  <c r="AB39" i="1"/>
  <c r="O40" i="1"/>
  <c r="Z40" i="1" s="1"/>
  <c r="P40" i="1"/>
  <c r="Q40" i="1"/>
  <c r="R40" i="1"/>
  <c r="S40" i="1"/>
  <c r="T40" i="1"/>
  <c r="U40" i="1"/>
  <c r="V40" i="1"/>
  <c r="X40" i="1"/>
  <c r="AA40" i="1"/>
  <c r="AB40" i="1"/>
  <c r="O41" i="1"/>
  <c r="Z41" i="1" s="1"/>
  <c r="P41" i="1"/>
  <c r="Q41" i="1"/>
  <c r="R41" i="1"/>
  <c r="S41" i="1"/>
  <c r="T41" i="1"/>
  <c r="U41" i="1"/>
  <c r="V41" i="1"/>
  <c r="X41" i="1"/>
  <c r="AA41" i="1"/>
  <c r="AB41" i="1"/>
  <c r="O42" i="1"/>
  <c r="Z42" i="1" s="1"/>
  <c r="P42" i="1"/>
  <c r="Q42" i="1"/>
  <c r="R42" i="1"/>
  <c r="S42" i="1"/>
  <c r="T42" i="1"/>
  <c r="U42" i="1"/>
  <c r="V42" i="1"/>
  <c r="X42" i="1"/>
  <c r="AA42" i="1"/>
  <c r="AB42" i="1"/>
  <c r="P43" i="1"/>
  <c r="V43" i="1"/>
  <c r="W43" i="1" s="1"/>
  <c r="H43" i="1" s="1"/>
  <c r="Z43" i="1"/>
  <c r="O44" i="1"/>
  <c r="Z44" i="1" s="1"/>
  <c r="P44" i="1"/>
  <c r="Q44" i="1"/>
  <c r="R44" i="1"/>
  <c r="S44" i="1"/>
  <c r="T44" i="1"/>
  <c r="U44" i="1"/>
  <c r="V44" i="1"/>
  <c r="X44" i="1"/>
  <c r="AA44" i="1"/>
  <c r="AB44" i="1"/>
  <c r="P45" i="1"/>
  <c r="V45" i="1"/>
  <c r="Z45" i="1"/>
  <c r="K45" i="1" s="1"/>
  <c r="O46" i="1"/>
  <c r="Z46" i="1" s="1"/>
  <c r="P46" i="1"/>
  <c r="Q46" i="1"/>
  <c r="R46" i="1"/>
  <c r="S46" i="1"/>
  <c r="T46" i="1"/>
  <c r="U46" i="1"/>
  <c r="V46" i="1"/>
  <c r="X46" i="1"/>
  <c r="AA46" i="1"/>
  <c r="AB46" i="1"/>
  <c r="P47" i="1"/>
  <c r="V47" i="1"/>
  <c r="Z47" i="1"/>
  <c r="K47" i="1" s="1"/>
  <c r="O48" i="1"/>
  <c r="Z48" i="1" s="1"/>
  <c r="P48" i="1"/>
  <c r="Q48" i="1"/>
  <c r="R48" i="1"/>
  <c r="S48" i="1"/>
  <c r="T48" i="1"/>
  <c r="U48" i="1"/>
  <c r="V48" i="1"/>
  <c r="X48" i="1"/>
  <c r="AA48" i="1"/>
  <c r="AB48" i="1"/>
  <c r="O49" i="1"/>
  <c r="Z49" i="1" s="1"/>
  <c r="P49" i="1"/>
  <c r="Q49" i="1"/>
  <c r="R49" i="1"/>
  <c r="S49" i="1"/>
  <c r="T49" i="1"/>
  <c r="U49" i="1"/>
  <c r="V49" i="1"/>
  <c r="X49" i="1"/>
  <c r="AA49" i="1"/>
  <c r="AB49" i="1"/>
  <c r="O50" i="1"/>
  <c r="Z50" i="1" s="1"/>
  <c r="P50" i="1"/>
  <c r="Q50" i="1"/>
  <c r="R50" i="1"/>
  <c r="S50" i="1"/>
  <c r="T50" i="1"/>
  <c r="U50" i="1"/>
  <c r="V50" i="1"/>
  <c r="X50" i="1"/>
  <c r="AA50" i="1"/>
  <c r="AB50" i="1"/>
  <c r="O51" i="1"/>
  <c r="Z51" i="1" s="1"/>
  <c r="P51" i="1"/>
  <c r="Q51" i="1"/>
  <c r="R51" i="1"/>
  <c r="S51" i="1"/>
  <c r="T51" i="1"/>
  <c r="U51" i="1"/>
  <c r="V51" i="1"/>
  <c r="W51" i="1" s="1"/>
  <c r="X51" i="1"/>
  <c r="AA51" i="1"/>
  <c r="AB51" i="1"/>
  <c r="O52" i="1"/>
  <c r="Z52" i="1" s="1"/>
  <c r="P52" i="1"/>
  <c r="Q52" i="1"/>
  <c r="R52" i="1"/>
  <c r="S52" i="1"/>
  <c r="T52" i="1"/>
  <c r="U52" i="1"/>
  <c r="V52" i="1"/>
  <c r="X52" i="1"/>
  <c r="AA52" i="1"/>
  <c r="AB52" i="1"/>
  <c r="O53" i="1"/>
  <c r="Z53" i="1" s="1"/>
  <c r="P53" i="1"/>
  <c r="Q53" i="1"/>
  <c r="R53" i="1"/>
  <c r="S53" i="1"/>
  <c r="T53" i="1"/>
  <c r="U53" i="1"/>
  <c r="V53" i="1"/>
  <c r="X53" i="1"/>
  <c r="AA53" i="1"/>
  <c r="AB53" i="1"/>
  <c r="O54" i="1"/>
  <c r="Z54" i="1" s="1"/>
  <c r="P54" i="1"/>
  <c r="Q54" i="1"/>
  <c r="R54" i="1"/>
  <c r="S54" i="1"/>
  <c r="T54" i="1"/>
  <c r="U54" i="1"/>
  <c r="V54" i="1"/>
  <c r="X54" i="1"/>
  <c r="AA54" i="1"/>
  <c r="AB54" i="1"/>
  <c r="P55" i="1"/>
  <c r="V55" i="1"/>
  <c r="G55" i="1" s="1"/>
  <c r="Z55" i="1"/>
  <c r="O56" i="1"/>
  <c r="Z56" i="1" s="1"/>
  <c r="P56" i="1"/>
  <c r="Q56" i="1"/>
  <c r="R56" i="1"/>
  <c r="S56" i="1"/>
  <c r="T56" i="1"/>
  <c r="U56" i="1"/>
  <c r="V56" i="1"/>
  <c r="X56" i="1"/>
  <c r="AA56" i="1"/>
  <c r="AB56" i="1"/>
  <c r="O57" i="1"/>
  <c r="Z57" i="1" s="1"/>
  <c r="P57" i="1"/>
  <c r="Q57" i="1"/>
  <c r="R57" i="1"/>
  <c r="S57" i="1"/>
  <c r="T57" i="1"/>
  <c r="U57" i="1"/>
  <c r="V57" i="1"/>
  <c r="X57" i="1"/>
  <c r="AA57" i="1"/>
  <c r="AB57" i="1"/>
  <c r="O58" i="1"/>
  <c r="Z58" i="1" s="1"/>
  <c r="P58" i="1"/>
  <c r="Q58" i="1"/>
  <c r="R58" i="1"/>
  <c r="S58" i="1"/>
  <c r="T58" i="1"/>
  <c r="U58" i="1"/>
  <c r="V58" i="1"/>
  <c r="X58" i="1"/>
  <c r="AA58" i="1"/>
  <c r="AB58" i="1"/>
  <c r="O59" i="1"/>
  <c r="Z59" i="1" s="1"/>
  <c r="P59" i="1"/>
  <c r="Q59" i="1"/>
  <c r="R59" i="1"/>
  <c r="S59" i="1"/>
  <c r="T59" i="1"/>
  <c r="U59" i="1"/>
  <c r="V59" i="1"/>
  <c r="X59" i="1"/>
  <c r="I59" i="1" s="1"/>
  <c r="AA59" i="1"/>
  <c r="AB59" i="1"/>
  <c r="O60" i="1"/>
  <c r="Z60" i="1" s="1"/>
  <c r="P60" i="1"/>
  <c r="Q60" i="1"/>
  <c r="R60" i="1"/>
  <c r="S60" i="1"/>
  <c r="T60" i="1"/>
  <c r="U60" i="1"/>
  <c r="V60" i="1"/>
  <c r="X60" i="1"/>
  <c r="AA60" i="1"/>
  <c r="AB60" i="1"/>
  <c r="P61" i="1"/>
  <c r="V61" i="1"/>
  <c r="W61" i="1" s="1"/>
  <c r="H61" i="1" s="1"/>
  <c r="Z61" i="1"/>
  <c r="O62" i="1"/>
  <c r="Z62" i="1" s="1"/>
  <c r="P62" i="1"/>
  <c r="Q62" i="1"/>
  <c r="R62" i="1"/>
  <c r="S62" i="1"/>
  <c r="T62" i="1"/>
  <c r="U62" i="1"/>
  <c r="V62" i="1"/>
  <c r="X62" i="1"/>
  <c r="AA62" i="1"/>
  <c r="AB62" i="1"/>
  <c r="P63" i="1"/>
  <c r="V63" i="1"/>
  <c r="Z63" i="1"/>
  <c r="K63" i="1" s="1"/>
  <c r="O64" i="1"/>
  <c r="Z64" i="1" s="1"/>
  <c r="P64" i="1"/>
  <c r="Q64" i="1"/>
  <c r="R64" i="1"/>
  <c r="S64" i="1"/>
  <c r="T64" i="1"/>
  <c r="U64" i="1"/>
  <c r="V64" i="1"/>
  <c r="X64" i="1"/>
  <c r="AA64" i="1"/>
  <c r="AB64" i="1"/>
  <c r="O65" i="1"/>
  <c r="Z65" i="1" s="1"/>
  <c r="P65" i="1"/>
  <c r="Q65" i="1"/>
  <c r="R65" i="1"/>
  <c r="S65" i="1"/>
  <c r="T65" i="1"/>
  <c r="U65" i="1"/>
  <c r="V65" i="1"/>
  <c r="X65" i="1"/>
  <c r="AA65" i="1"/>
  <c r="AB65" i="1"/>
  <c r="O66" i="1"/>
  <c r="Z66" i="1" s="1"/>
  <c r="P66" i="1"/>
  <c r="Q66" i="1"/>
  <c r="R66" i="1"/>
  <c r="S66" i="1"/>
  <c r="T66" i="1"/>
  <c r="U66" i="1"/>
  <c r="V66" i="1"/>
  <c r="X66" i="1"/>
  <c r="AA66" i="1"/>
  <c r="AB66" i="1"/>
  <c r="P67" i="1"/>
  <c r="V67" i="1"/>
  <c r="Z67" i="1"/>
  <c r="K67" i="1" s="1"/>
  <c r="O68" i="1"/>
  <c r="Z68" i="1" s="1"/>
  <c r="P68" i="1"/>
  <c r="Q68" i="1"/>
  <c r="R68" i="1"/>
  <c r="S68" i="1"/>
  <c r="T68" i="1"/>
  <c r="U68" i="1"/>
  <c r="V68" i="1"/>
  <c r="X68" i="1"/>
  <c r="AA68" i="1"/>
  <c r="AB68" i="1"/>
  <c r="O69" i="1"/>
  <c r="Z69" i="1" s="1"/>
  <c r="P69" i="1"/>
  <c r="Q69" i="1"/>
  <c r="R69" i="1"/>
  <c r="S69" i="1"/>
  <c r="T69" i="1"/>
  <c r="U69" i="1"/>
  <c r="V69" i="1"/>
  <c r="X69" i="1"/>
  <c r="AA69" i="1"/>
  <c r="AB69" i="1"/>
  <c r="O70" i="1"/>
  <c r="Z70" i="1" s="1"/>
  <c r="P70" i="1"/>
  <c r="Q70" i="1"/>
  <c r="R70" i="1"/>
  <c r="S70" i="1"/>
  <c r="T70" i="1"/>
  <c r="U70" i="1"/>
  <c r="V70" i="1"/>
  <c r="X70" i="1"/>
  <c r="AA70" i="1"/>
  <c r="AB70" i="1"/>
  <c r="O71" i="1"/>
  <c r="Z71" i="1" s="1"/>
  <c r="P71" i="1"/>
  <c r="Q71" i="1"/>
  <c r="R71" i="1"/>
  <c r="S71" i="1"/>
  <c r="T71" i="1"/>
  <c r="U71" i="1"/>
  <c r="V71" i="1"/>
  <c r="W71" i="1" s="1"/>
  <c r="H71" i="1" s="1"/>
  <c r="X71" i="1"/>
  <c r="AA71" i="1"/>
  <c r="AB71" i="1"/>
  <c r="Z72" i="1"/>
  <c r="P72" i="1"/>
  <c r="Q72" i="1"/>
  <c r="R72" i="1"/>
  <c r="S72" i="1"/>
  <c r="T72" i="1"/>
  <c r="U72" i="1"/>
  <c r="V72" i="1"/>
  <c r="X72" i="1"/>
  <c r="AA72" i="1"/>
  <c r="AB72" i="1"/>
  <c r="O73" i="1"/>
  <c r="Z73" i="1" s="1"/>
  <c r="P73" i="1"/>
  <c r="Q73" i="1"/>
  <c r="R73" i="1"/>
  <c r="S73" i="1"/>
  <c r="T73" i="1"/>
  <c r="U73" i="1"/>
  <c r="V73" i="1"/>
  <c r="X73" i="1"/>
  <c r="AA73" i="1"/>
  <c r="AB73" i="1"/>
  <c r="O74" i="1"/>
  <c r="Z74" i="1" s="1"/>
  <c r="P74" i="1"/>
  <c r="Q74" i="1"/>
  <c r="R74" i="1"/>
  <c r="S74" i="1"/>
  <c r="T74" i="1"/>
  <c r="U74" i="1"/>
  <c r="V74" i="1"/>
  <c r="X74" i="1"/>
  <c r="AA74" i="1"/>
  <c r="AB74" i="1"/>
  <c r="O75" i="1"/>
  <c r="Z75" i="1" s="1"/>
  <c r="P75" i="1"/>
  <c r="Q75" i="1"/>
  <c r="R75" i="1"/>
  <c r="S75" i="1"/>
  <c r="T75" i="1"/>
  <c r="U75" i="1"/>
  <c r="V75" i="1"/>
  <c r="X75" i="1"/>
  <c r="AA75" i="1"/>
  <c r="AB75" i="1"/>
  <c r="O76" i="1"/>
  <c r="Z76" i="1" s="1"/>
  <c r="P76" i="1"/>
  <c r="Q76" i="1"/>
  <c r="R76" i="1"/>
  <c r="S76" i="1"/>
  <c r="T76" i="1"/>
  <c r="U76" i="1"/>
  <c r="V76" i="1"/>
  <c r="X76" i="1"/>
  <c r="AA76" i="1"/>
  <c r="AB76" i="1"/>
  <c r="O77" i="1"/>
  <c r="Z77" i="1" s="1"/>
  <c r="P77" i="1"/>
  <c r="Q77" i="1"/>
  <c r="R77" i="1"/>
  <c r="S77" i="1"/>
  <c r="T77" i="1"/>
  <c r="U77" i="1"/>
  <c r="V77" i="1"/>
  <c r="X77" i="1"/>
  <c r="AA77" i="1"/>
  <c r="AB77" i="1"/>
  <c r="O78" i="1"/>
  <c r="Z78" i="1" s="1"/>
  <c r="P78" i="1"/>
  <c r="Q78" i="1"/>
  <c r="R78" i="1"/>
  <c r="S78" i="1"/>
  <c r="T78" i="1"/>
  <c r="U78" i="1"/>
  <c r="V78" i="1"/>
  <c r="X78" i="1"/>
  <c r="AA78" i="1"/>
  <c r="AB78" i="1"/>
  <c r="P79" i="1"/>
  <c r="Y79" i="1"/>
  <c r="J79" i="1" s="1"/>
  <c r="Z79" i="1"/>
  <c r="K79" i="1" s="1"/>
  <c r="O80" i="1"/>
  <c r="Z80" i="1" s="1"/>
  <c r="P80" i="1"/>
  <c r="Q80" i="1"/>
  <c r="R80" i="1"/>
  <c r="S80" i="1"/>
  <c r="T80" i="1"/>
  <c r="U80" i="1"/>
  <c r="V80" i="1"/>
  <c r="X80" i="1"/>
  <c r="AA80" i="1"/>
  <c r="AB80" i="1"/>
  <c r="O81" i="1"/>
  <c r="Z81" i="1" s="1"/>
  <c r="P81" i="1"/>
  <c r="Q81" i="1"/>
  <c r="R81" i="1"/>
  <c r="S81" i="1"/>
  <c r="T81" i="1"/>
  <c r="U81" i="1"/>
  <c r="V81" i="1"/>
  <c r="X81" i="1"/>
  <c r="AA81" i="1"/>
  <c r="AB81" i="1"/>
  <c r="O82" i="1"/>
  <c r="Z82" i="1" s="1"/>
  <c r="P82" i="1"/>
  <c r="Q82" i="1"/>
  <c r="R82" i="1"/>
  <c r="S82" i="1"/>
  <c r="T82" i="1"/>
  <c r="U82" i="1"/>
  <c r="V82" i="1"/>
  <c r="X82" i="1"/>
  <c r="AA82" i="1"/>
  <c r="AB82" i="1"/>
  <c r="O83" i="1"/>
  <c r="Z83" i="1" s="1"/>
  <c r="P83" i="1"/>
  <c r="Q83" i="1"/>
  <c r="R83" i="1"/>
  <c r="S83" i="1"/>
  <c r="T83" i="1"/>
  <c r="U83" i="1"/>
  <c r="V83" i="1"/>
  <c r="X83" i="1"/>
  <c r="AA83" i="1"/>
  <c r="AB83" i="1"/>
  <c r="O84" i="1"/>
  <c r="Z84" i="1" s="1"/>
  <c r="K84" i="1" s="1"/>
  <c r="P84" i="1"/>
  <c r="Q84" i="1"/>
  <c r="R84" i="1"/>
  <c r="S84" i="1"/>
  <c r="T84" i="1"/>
  <c r="U84" i="1"/>
  <c r="V84" i="1"/>
  <c r="X84" i="1"/>
  <c r="AA84" i="1"/>
  <c r="AB84" i="1"/>
  <c r="O85" i="1"/>
  <c r="Z85" i="1" s="1"/>
  <c r="P85" i="1"/>
  <c r="Q85" i="1"/>
  <c r="R85" i="1"/>
  <c r="S85" i="1"/>
  <c r="T85" i="1"/>
  <c r="U85" i="1"/>
  <c r="V85" i="1"/>
  <c r="X85" i="1"/>
  <c r="I85" i="1" s="1"/>
  <c r="AA85" i="1"/>
  <c r="AB85" i="1"/>
  <c r="O86" i="1"/>
  <c r="Z86" i="1" s="1"/>
  <c r="P86" i="1"/>
  <c r="Q86" i="1"/>
  <c r="R86" i="1"/>
  <c r="S86" i="1"/>
  <c r="T86" i="1"/>
  <c r="U86" i="1"/>
  <c r="V86" i="1"/>
  <c r="W86" i="1" s="1"/>
  <c r="X86" i="1"/>
  <c r="AA86" i="1"/>
  <c r="AB86" i="1"/>
  <c r="O87" i="1"/>
  <c r="Z87" i="1" s="1"/>
  <c r="P87" i="1"/>
  <c r="Q87" i="1"/>
  <c r="R87" i="1"/>
  <c r="S87" i="1"/>
  <c r="T87" i="1"/>
  <c r="U87" i="1"/>
  <c r="V87" i="1"/>
  <c r="X87" i="1"/>
  <c r="AA87" i="1"/>
  <c r="AB87" i="1"/>
  <c r="P88" i="1"/>
  <c r="Y88" i="1"/>
  <c r="J88" i="1" s="1"/>
  <c r="Z88" i="1"/>
  <c r="K88" i="1" s="1"/>
  <c r="O89" i="1"/>
  <c r="Z89" i="1" s="1"/>
  <c r="P89" i="1"/>
  <c r="Q89" i="1"/>
  <c r="R89" i="1"/>
  <c r="S89" i="1"/>
  <c r="T89" i="1"/>
  <c r="U89" i="1"/>
  <c r="V89" i="1"/>
  <c r="X89" i="1"/>
  <c r="AA89" i="1"/>
  <c r="AB89" i="1"/>
  <c r="O90" i="1"/>
  <c r="Z90" i="1" s="1"/>
  <c r="P90" i="1"/>
  <c r="Q90" i="1"/>
  <c r="R90" i="1"/>
  <c r="S90" i="1"/>
  <c r="T90" i="1"/>
  <c r="U90" i="1"/>
  <c r="V90" i="1"/>
  <c r="X90" i="1"/>
  <c r="AA90" i="1"/>
  <c r="AB90" i="1"/>
  <c r="P91" i="1"/>
  <c r="Y91" i="1"/>
  <c r="J91" i="1" s="1"/>
  <c r="Z91" i="1"/>
  <c r="O92" i="1"/>
  <c r="Z92" i="1" s="1"/>
  <c r="P92" i="1"/>
  <c r="Q92" i="1"/>
  <c r="R92" i="1"/>
  <c r="S92" i="1"/>
  <c r="T92" i="1"/>
  <c r="U92" i="1"/>
  <c r="V92" i="1"/>
  <c r="X92" i="1"/>
  <c r="AA92" i="1"/>
  <c r="AB92" i="1"/>
  <c r="G5" i="1"/>
  <c r="I5" i="1"/>
  <c r="J5" i="1"/>
  <c r="I6" i="1"/>
  <c r="G6" i="1"/>
  <c r="G9" i="1"/>
  <c r="K9" i="1"/>
  <c r="G11" i="1"/>
  <c r="K11" i="1"/>
  <c r="K24" i="1"/>
  <c r="G25" i="1"/>
  <c r="K29" i="1"/>
  <c r="K33" i="1"/>
  <c r="K36" i="1"/>
  <c r="K38" i="1"/>
  <c r="G43" i="1"/>
  <c r="K43" i="1"/>
  <c r="G45" i="1"/>
  <c r="K55" i="1"/>
  <c r="K61" i="1"/>
  <c r="G71" i="1"/>
  <c r="K91" i="1"/>
  <c r="XFB1" i="2"/>
  <c r="XFC1" i="2"/>
  <c r="C5" i="1" s="1"/>
  <c r="Y16" i="1" l="1"/>
  <c r="Y28" i="1"/>
  <c r="Y27" i="1"/>
  <c r="Y18" i="1"/>
  <c r="L72" i="1"/>
  <c r="I72" i="1"/>
  <c r="I60" i="1"/>
  <c r="K60" i="1"/>
  <c r="Y89" i="1"/>
  <c r="W89" i="1"/>
  <c r="H89" i="1" s="1"/>
  <c r="K86" i="1"/>
  <c r="Y85" i="1"/>
  <c r="W85" i="1"/>
  <c r="H85" i="1" s="1"/>
  <c r="Y75" i="1"/>
  <c r="W75" i="1"/>
  <c r="K72" i="1"/>
  <c r="Y70" i="1"/>
  <c r="W70" i="1"/>
  <c r="Y66" i="1"/>
  <c r="W66" i="1"/>
  <c r="H66" i="1" s="1"/>
  <c r="Y62" i="1"/>
  <c r="W62" i="1"/>
  <c r="Y56" i="1"/>
  <c r="W56" i="1"/>
  <c r="H56" i="1" s="1"/>
  <c r="Y52" i="1"/>
  <c r="W52" i="1"/>
  <c r="Y45" i="1"/>
  <c r="W45" i="1"/>
  <c r="H45" i="1" s="1"/>
  <c r="Y40" i="1"/>
  <c r="W40" i="1"/>
  <c r="Y38" i="1"/>
  <c r="J38" i="1" s="1"/>
  <c r="W38" i="1"/>
  <c r="H38" i="1" s="1"/>
  <c r="Y90" i="1"/>
  <c r="W90" i="1"/>
  <c r="I92" i="1"/>
  <c r="Y81" i="1"/>
  <c r="W81" i="1"/>
  <c r="Y80" i="1"/>
  <c r="W80" i="1"/>
  <c r="Y76" i="1"/>
  <c r="W76" i="1"/>
  <c r="Y72" i="1"/>
  <c r="W72" i="1"/>
  <c r="Y61" i="1"/>
  <c r="J61" i="1" s="1"/>
  <c r="Y58" i="1"/>
  <c r="W58" i="1"/>
  <c r="Y57" i="1"/>
  <c r="W57" i="1"/>
  <c r="Y55" i="1"/>
  <c r="J55" i="1" s="1"/>
  <c r="W55" i="1"/>
  <c r="H55" i="1" s="1"/>
  <c r="Y53" i="1"/>
  <c r="W53" i="1"/>
  <c r="Y48" i="1"/>
  <c r="W48" i="1"/>
  <c r="Y42" i="1"/>
  <c r="W42" i="1"/>
  <c r="Y41" i="1"/>
  <c r="J41" i="1" s="1"/>
  <c r="W41" i="1"/>
  <c r="H41" i="1" s="1"/>
  <c r="Y31" i="1"/>
  <c r="W31" i="1"/>
  <c r="Y29" i="1"/>
  <c r="W29" i="1"/>
  <c r="H29" i="1" s="1"/>
  <c r="Y25" i="1"/>
  <c r="J25" i="1" s="1"/>
  <c r="W25" i="1"/>
  <c r="H25" i="1" s="1"/>
  <c r="Y19" i="1"/>
  <c r="W19" i="1"/>
  <c r="Y13" i="1"/>
  <c r="W13" i="1"/>
  <c r="Y11" i="1"/>
  <c r="J11" i="1" s="1"/>
  <c r="W11" i="1"/>
  <c r="H11" i="1" s="1"/>
  <c r="Y26" i="1"/>
  <c r="W26" i="1"/>
  <c r="Y24" i="1"/>
  <c r="J24" i="1" s="1"/>
  <c r="W24" i="1"/>
  <c r="H24" i="1" s="1"/>
  <c r="Y20" i="1"/>
  <c r="W20" i="1"/>
  <c r="Y14" i="1"/>
  <c r="W14" i="1"/>
  <c r="Y10" i="1"/>
  <c r="W10" i="1"/>
  <c r="Y87" i="1"/>
  <c r="W87" i="1"/>
  <c r="Y83" i="1"/>
  <c r="W83" i="1"/>
  <c r="Y82" i="1"/>
  <c r="W82" i="1"/>
  <c r="Y77" i="1"/>
  <c r="W77" i="1"/>
  <c r="Y73" i="1"/>
  <c r="W73" i="1"/>
  <c r="Y68" i="1"/>
  <c r="W68" i="1"/>
  <c r="Y64" i="1"/>
  <c r="W64" i="1"/>
  <c r="Y59" i="1"/>
  <c r="W59" i="1"/>
  <c r="Y54" i="1"/>
  <c r="W54" i="1"/>
  <c r="Y51" i="1"/>
  <c r="Y49" i="1"/>
  <c r="J49" i="1" s="1"/>
  <c r="W49" i="1"/>
  <c r="H49" i="1" s="1"/>
  <c r="Y47" i="1"/>
  <c r="J47" i="1" s="1"/>
  <c r="W47" i="1"/>
  <c r="H47" i="1" s="1"/>
  <c r="Y44" i="1"/>
  <c r="W44" i="1"/>
  <c r="Y37" i="1"/>
  <c r="W37" i="1"/>
  <c r="Y32" i="1"/>
  <c r="J32" i="1" s="1"/>
  <c r="W32" i="1"/>
  <c r="H32" i="1" s="1"/>
  <c r="G61" i="1"/>
  <c r="Y92" i="1"/>
  <c r="W92" i="1"/>
  <c r="G84" i="1"/>
  <c r="W84" i="1"/>
  <c r="H84" i="1" s="1"/>
  <c r="Y78" i="1"/>
  <c r="W78" i="1"/>
  <c r="Y74" i="1"/>
  <c r="W74" i="1"/>
  <c r="Y71" i="1"/>
  <c r="Y69" i="1"/>
  <c r="W69" i="1"/>
  <c r="Y67" i="1"/>
  <c r="J67" i="1" s="1"/>
  <c r="W67" i="1"/>
  <c r="H67" i="1" s="1"/>
  <c r="Y65" i="1"/>
  <c r="W65" i="1"/>
  <c r="Y63" i="1"/>
  <c r="J63" i="1" s="1"/>
  <c r="W63" i="1"/>
  <c r="H63" i="1" s="1"/>
  <c r="Y60" i="1"/>
  <c r="W60" i="1"/>
  <c r="H60" i="1" s="1"/>
  <c r="Y50" i="1"/>
  <c r="W50" i="1"/>
  <c r="Y46" i="1"/>
  <c r="W46" i="1"/>
  <c r="Y43" i="1"/>
  <c r="J43" i="1" s="1"/>
  <c r="Y39" i="1"/>
  <c r="W39" i="1"/>
  <c r="Y36" i="1"/>
  <c r="J36" i="1" s="1"/>
  <c r="W36" i="1"/>
  <c r="H36" i="1" s="1"/>
  <c r="Y34" i="1"/>
  <c r="W34" i="1"/>
  <c r="Y23" i="1"/>
  <c r="W23" i="1"/>
  <c r="Y22" i="1"/>
  <c r="W22" i="1"/>
  <c r="Y21" i="1"/>
  <c r="W21" i="1"/>
  <c r="Y15" i="1"/>
  <c r="W15" i="1"/>
  <c r="Y9" i="1"/>
  <c r="J9" i="1" s="1"/>
  <c r="W9" i="1"/>
  <c r="H9" i="1" s="1"/>
  <c r="Y6" i="1"/>
  <c r="W6" i="1"/>
  <c r="H6" i="1" s="1"/>
  <c r="Y35" i="1"/>
  <c r="W35" i="1"/>
  <c r="Y33" i="1"/>
  <c r="W33" i="1"/>
  <c r="H33" i="1" s="1"/>
  <c r="Y30" i="1"/>
  <c r="W30" i="1"/>
  <c r="Y17" i="1"/>
  <c r="W17" i="1"/>
  <c r="Y12" i="1"/>
  <c r="W12" i="1"/>
  <c r="Y8" i="1"/>
  <c r="W8" i="1"/>
  <c r="Y7" i="1"/>
  <c r="W7" i="1"/>
  <c r="E92" i="1"/>
  <c r="B75" i="1"/>
  <c r="K92" i="1"/>
  <c r="G86" i="1"/>
  <c r="G49" i="1"/>
  <c r="I87" i="1"/>
  <c r="L92" i="1"/>
  <c r="G63" i="1"/>
  <c r="G38" i="1"/>
  <c r="K90" i="1"/>
  <c r="G67" i="1"/>
  <c r="G47" i="1"/>
  <c r="Y86" i="1"/>
  <c r="Y84" i="1"/>
  <c r="J84" i="1" s="1"/>
  <c r="G90" i="1"/>
  <c r="G41" i="1"/>
  <c r="D92" i="1"/>
  <c r="E60" i="1"/>
  <c r="A24" i="1"/>
  <c r="B90" i="1"/>
  <c r="E70" i="1"/>
  <c r="C60" i="1"/>
  <c r="A88" i="1"/>
  <c r="F86" i="1"/>
  <c r="F77" i="1"/>
  <c r="A72" i="1"/>
  <c r="E65" i="1"/>
  <c r="A63" i="1"/>
  <c r="A61" i="1"/>
  <c r="A56" i="1"/>
  <c r="A11" i="1"/>
  <c r="C92" i="1"/>
  <c r="C90" i="1"/>
  <c r="B86" i="1"/>
  <c r="E76" i="1"/>
  <c r="E73" i="1"/>
  <c r="F70" i="1"/>
  <c r="A60" i="1"/>
  <c r="F56" i="1"/>
  <c r="A36" i="1"/>
  <c r="A9" i="1"/>
  <c r="A5" i="1"/>
  <c r="E5" i="1"/>
  <c r="B92" i="1"/>
  <c r="A91" i="1"/>
  <c r="F87" i="1"/>
  <c r="A92" i="1"/>
  <c r="A90" i="1"/>
  <c r="D89" i="1"/>
  <c r="A79" i="1"/>
  <c r="F76" i="1"/>
  <c r="D70" i="1"/>
  <c r="C59" i="1"/>
  <c r="D56" i="1"/>
  <c r="A55" i="1"/>
  <c r="E49" i="1"/>
  <c r="A47" i="1"/>
  <c r="F92" i="1"/>
  <c r="F90" i="1"/>
  <c r="B87" i="1"/>
  <c r="C84" i="1"/>
  <c r="E77" i="1"/>
  <c r="E75" i="1"/>
  <c r="A71" i="1"/>
  <c r="F69" i="1"/>
  <c r="F60" i="1"/>
  <c r="C56" i="1"/>
  <c r="A43" i="1"/>
  <c r="A38" i="1"/>
  <c r="A33" i="1"/>
  <c r="A29" i="1"/>
  <c r="D91" i="1"/>
  <c r="E83" i="1"/>
  <c r="E90" i="1"/>
  <c r="E81" i="1"/>
  <c r="I89" i="1"/>
  <c r="E89" i="1"/>
  <c r="A89" i="1"/>
  <c r="L87" i="1"/>
  <c r="L86" i="1"/>
  <c r="L85" i="1"/>
  <c r="F84" i="1"/>
  <c r="B84" i="1"/>
  <c r="F82" i="1"/>
  <c r="B82" i="1"/>
  <c r="L88" i="1"/>
  <c r="D80" i="1"/>
  <c r="K80" i="1"/>
  <c r="D73" i="1"/>
  <c r="I77" i="1"/>
  <c r="A77" i="1"/>
  <c r="G76" i="1"/>
  <c r="C76" i="1"/>
  <c r="I75" i="1"/>
  <c r="A75" i="1"/>
  <c r="G74" i="1"/>
  <c r="C74" i="1"/>
  <c r="E72" i="1"/>
  <c r="C71" i="1"/>
  <c r="G69" i="1"/>
  <c r="C69" i="1"/>
  <c r="I68" i="1"/>
  <c r="E68" i="1"/>
  <c r="A68" i="1"/>
  <c r="L66" i="1"/>
  <c r="D71" i="1"/>
  <c r="K65" i="1"/>
  <c r="F67" i="1"/>
  <c r="B67" i="1"/>
  <c r="I62" i="1"/>
  <c r="E62" i="1"/>
  <c r="A62" i="1"/>
  <c r="I83" i="1"/>
  <c r="I90" i="1"/>
  <c r="I81" i="1"/>
  <c r="G88" i="1"/>
  <c r="E87" i="1"/>
  <c r="F85" i="1"/>
  <c r="B85" i="1"/>
  <c r="E85" i="1"/>
  <c r="D83" i="1"/>
  <c r="K83" i="1"/>
  <c r="F81" i="1"/>
  <c r="B81" i="1"/>
  <c r="L80" i="1"/>
  <c r="L73" i="1"/>
  <c r="G78" i="1"/>
  <c r="C80" i="1"/>
  <c r="K76" i="1"/>
  <c r="K74" i="1"/>
  <c r="G73" i="1"/>
  <c r="C73" i="1"/>
  <c r="K71" i="1"/>
  <c r="G85" i="1"/>
  <c r="C85" i="1"/>
  <c r="K69" i="1"/>
  <c r="A86" i="1"/>
  <c r="F74" i="1"/>
  <c r="B72" i="1"/>
  <c r="L71" i="1"/>
  <c r="D69" i="1"/>
  <c r="F57" i="1"/>
  <c r="K52" i="1"/>
  <c r="B44" i="1"/>
  <c r="C39" i="1"/>
  <c r="L91" i="1"/>
  <c r="G80" i="1"/>
  <c r="G89" i="1"/>
  <c r="G82" i="1"/>
  <c r="C89" i="1"/>
  <c r="C82" i="1"/>
  <c r="L89" i="1"/>
  <c r="C88" i="1"/>
  <c r="A87" i="1"/>
  <c r="C86" i="1"/>
  <c r="D84" i="1"/>
  <c r="L83" i="1"/>
  <c r="D82" i="1"/>
  <c r="K82" i="1"/>
  <c r="F78" i="1"/>
  <c r="B77" i="1"/>
  <c r="K78" i="1"/>
  <c r="G77" i="1"/>
  <c r="C77" i="1"/>
  <c r="I76" i="1"/>
  <c r="A76" i="1"/>
  <c r="G75" i="1"/>
  <c r="C75" i="1"/>
  <c r="I74" i="1"/>
  <c r="E74" i="1"/>
  <c r="A74" i="1"/>
  <c r="K73" i="1"/>
  <c r="G92" i="1"/>
  <c r="C72" i="1"/>
  <c r="I88" i="1"/>
  <c r="E88" i="1"/>
  <c r="K70" i="1"/>
  <c r="I91" i="1"/>
  <c r="E91" i="1"/>
  <c r="A69" i="1"/>
  <c r="G79" i="1"/>
  <c r="C79" i="1"/>
  <c r="F65" i="1"/>
  <c r="B65" i="1"/>
  <c r="D64" i="1"/>
  <c r="K64" i="1"/>
  <c r="G62" i="1"/>
  <c r="C62" i="1"/>
  <c r="L61" i="1"/>
  <c r="F59" i="1"/>
  <c r="A34" i="1"/>
  <c r="K89" i="1"/>
  <c r="D87" i="1"/>
  <c r="K87" i="1"/>
  <c r="D86" i="1"/>
  <c r="D85" i="1"/>
  <c r="K85" i="1"/>
  <c r="L84" i="1"/>
  <c r="F83" i="1"/>
  <c r="B83" i="1"/>
  <c r="L82" i="1"/>
  <c r="D88" i="1"/>
  <c r="K81" i="1"/>
  <c r="I78" i="1"/>
  <c r="E78" i="1"/>
  <c r="A78" i="1"/>
  <c r="K77" i="1"/>
  <c r="K75" i="1"/>
  <c r="I73" i="1"/>
  <c r="A73" i="1"/>
  <c r="I70" i="1"/>
  <c r="A70" i="1"/>
  <c r="K68" i="1"/>
  <c r="D66" i="1"/>
  <c r="K66" i="1"/>
  <c r="L64" i="1"/>
  <c r="K62" i="1"/>
  <c r="B59" i="1"/>
  <c r="K54" i="1"/>
  <c r="K50" i="1"/>
  <c r="K48" i="1"/>
  <c r="I67" i="1"/>
  <c r="E67" i="1"/>
  <c r="A67" i="1"/>
  <c r="G66" i="1"/>
  <c r="C66" i="1"/>
  <c r="I65" i="1"/>
  <c r="A65" i="1"/>
  <c r="G64" i="1"/>
  <c r="C64" i="1"/>
  <c r="L63" i="1"/>
  <c r="D63" i="1"/>
  <c r="F62" i="1"/>
  <c r="B62" i="1"/>
  <c r="C61" i="1"/>
  <c r="E59" i="1"/>
  <c r="A59" i="1"/>
  <c r="F58" i="1"/>
  <c r="G57" i="1"/>
  <c r="C57" i="1"/>
  <c r="G56" i="1"/>
  <c r="J56" i="1"/>
  <c r="L56" i="1"/>
  <c r="I55" i="1"/>
  <c r="D54" i="1"/>
  <c r="D53" i="1"/>
  <c r="K53" i="1"/>
  <c r="D52" i="1"/>
  <c r="D51" i="1"/>
  <c r="K51" i="1"/>
  <c r="D50" i="1"/>
  <c r="D49" i="1"/>
  <c r="K49" i="1"/>
  <c r="A49" i="1"/>
  <c r="C48" i="1"/>
  <c r="D47" i="1"/>
  <c r="I47" i="1"/>
  <c r="I48" i="1"/>
  <c r="I50" i="1"/>
  <c r="I52" i="1"/>
  <c r="I54" i="1"/>
  <c r="I46" i="1"/>
  <c r="E47" i="1"/>
  <c r="E45" i="1"/>
  <c r="E48" i="1"/>
  <c r="E50" i="1"/>
  <c r="E52" i="1"/>
  <c r="E54" i="1"/>
  <c r="A46" i="1"/>
  <c r="K44" i="1"/>
  <c r="F44" i="1"/>
  <c r="G44" i="1"/>
  <c r="I43" i="1"/>
  <c r="I41" i="1"/>
  <c r="G40" i="1"/>
  <c r="D35" i="1"/>
  <c r="I34" i="1"/>
  <c r="A85" i="1"/>
  <c r="A81" i="1"/>
  <c r="D78" i="1"/>
  <c r="D76" i="1"/>
  <c r="F73" i="1"/>
  <c r="B73" i="1"/>
  <c r="D72" i="1"/>
  <c r="F71" i="1"/>
  <c r="B71" i="1"/>
  <c r="L70" i="1"/>
  <c r="B69" i="1"/>
  <c r="L68" i="1"/>
  <c r="D68" i="1"/>
  <c r="G91" i="1"/>
  <c r="C91" i="1"/>
  <c r="F88" i="1"/>
  <c r="B88" i="1"/>
  <c r="L81" i="1"/>
  <c r="D81" i="1"/>
  <c r="F80" i="1"/>
  <c r="B80" i="1"/>
  <c r="I79" i="1"/>
  <c r="E79" i="1"/>
  <c r="C78" i="1"/>
  <c r="G72" i="1"/>
  <c r="I71" i="1"/>
  <c r="E71" i="1"/>
  <c r="G70" i="1"/>
  <c r="C70" i="1"/>
  <c r="I69" i="1"/>
  <c r="E69" i="1"/>
  <c r="G68" i="1"/>
  <c r="C68" i="1"/>
  <c r="L67" i="1"/>
  <c r="D67" i="1"/>
  <c r="F66" i="1"/>
  <c r="B66" i="1"/>
  <c r="L65" i="1"/>
  <c r="D65" i="1"/>
  <c r="F64" i="1"/>
  <c r="B64" i="1"/>
  <c r="C63" i="1"/>
  <c r="F61" i="1"/>
  <c r="B61" i="1"/>
  <c r="L60" i="1"/>
  <c r="D60" i="1"/>
  <c r="G58" i="1"/>
  <c r="C58" i="1"/>
  <c r="L58" i="1"/>
  <c r="D58" i="1"/>
  <c r="K57" i="1"/>
  <c r="K56" i="1"/>
  <c r="L54" i="1"/>
  <c r="L53" i="1"/>
  <c r="I53" i="1"/>
  <c r="L52" i="1"/>
  <c r="L51" i="1"/>
  <c r="I51" i="1"/>
  <c r="L50" i="1"/>
  <c r="L49" i="1"/>
  <c r="I49" i="1"/>
  <c r="D48" i="1"/>
  <c r="D46" i="1"/>
  <c r="B45" i="1"/>
  <c r="L42" i="1"/>
  <c r="L43" i="1"/>
  <c r="L46" i="1"/>
  <c r="L57" i="1"/>
  <c r="L45" i="1"/>
  <c r="L55" i="1"/>
  <c r="K42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K41" i="1"/>
  <c r="K40" i="1"/>
  <c r="K39" i="1"/>
  <c r="E36" i="1"/>
  <c r="L32" i="1"/>
  <c r="F79" i="1"/>
  <c r="B79" i="1"/>
  <c r="L78" i="1"/>
  <c r="F75" i="1"/>
  <c r="L74" i="1"/>
  <c r="D74" i="1"/>
  <c r="F91" i="1"/>
  <c r="B91" i="1"/>
  <c r="L90" i="1"/>
  <c r="F89" i="1"/>
  <c r="B89" i="1"/>
  <c r="G87" i="1"/>
  <c r="C87" i="1"/>
  <c r="E86" i="1"/>
  <c r="I84" i="1"/>
  <c r="E84" i="1"/>
  <c r="A84" i="1"/>
  <c r="G83" i="1"/>
  <c r="C83" i="1"/>
  <c r="I82" i="1"/>
  <c r="E82" i="1"/>
  <c r="A82" i="1"/>
  <c r="G81" i="1"/>
  <c r="C81" i="1"/>
  <c r="I80" i="1"/>
  <c r="E80" i="1"/>
  <c r="A80" i="1"/>
  <c r="L79" i="1"/>
  <c r="D79" i="1"/>
  <c r="B78" i="1"/>
  <c r="L77" i="1"/>
  <c r="D77" i="1"/>
  <c r="B76" i="1"/>
  <c r="L75" i="1"/>
  <c r="D75" i="1"/>
  <c r="B74" i="1"/>
  <c r="F72" i="1"/>
  <c r="B70" i="1"/>
  <c r="L69" i="1"/>
  <c r="F68" i="1"/>
  <c r="B68" i="1"/>
  <c r="C67" i="1"/>
  <c r="I66" i="1"/>
  <c r="E66" i="1"/>
  <c r="A66" i="1"/>
  <c r="G65" i="1"/>
  <c r="C65" i="1"/>
  <c r="I64" i="1"/>
  <c r="E64" i="1"/>
  <c r="A64" i="1"/>
  <c r="F63" i="1"/>
  <c r="B63" i="1"/>
  <c r="L62" i="1"/>
  <c r="D62" i="1"/>
  <c r="I61" i="1"/>
  <c r="E61" i="1"/>
  <c r="G60" i="1"/>
  <c r="B60" i="1"/>
  <c r="K59" i="1"/>
  <c r="G59" i="1"/>
  <c r="L59" i="1"/>
  <c r="D59" i="1"/>
  <c r="K58" i="1"/>
  <c r="B58" i="1"/>
  <c r="I57" i="1"/>
  <c r="E57" i="1"/>
  <c r="A57" i="1"/>
  <c r="B57" i="1"/>
  <c r="I56" i="1"/>
  <c r="E56" i="1"/>
  <c r="E55" i="1"/>
  <c r="F54" i="1"/>
  <c r="B54" i="1"/>
  <c r="G54" i="1"/>
  <c r="F53" i="1"/>
  <c r="B53" i="1"/>
  <c r="E53" i="1"/>
  <c r="F52" i="1"/>
  <c r="B52" i="1"/>
  <c r="G52" i="1"/>
  <c r="F51" i="1"/>
  <c r="B51" i="1"/>
  <c r="E51" i="1"/>
  <c r="F50" i="1"/>
  <c r="B50" i="1"/>
  <c r="G50" i="1"/>
  <c r="F49" i="1"/>
  <c r="B49" i="1"/>
  <c r="L48" i="1"/>
  <c r="L47" i="1"/>
  <c r="G46" i="1"/>
  <c r="C46" i="1"/>
  <c r="A40" i="1"/>
  <c r="D43" i="1"/>
  <c r="C42" i="1"/>
  <c r="A41" i="1"/>
  <c r="I35" i="1"/>
  <c r="E40" i="1"/>
  <c r="A26" i="1"/>
  <c r="I26" i="1"/>
  <c r="A83" i="1"/>
  <c r="L76" i="1"/>
  <c r="D90" i="1"/>
  <c r="I86" i="1"/>
  <c r="J71" i="1"/>
  <c r="I63" i="1"/>
  <c r="E63" i="1"/>
  <c r="D61" i="1"/>
  <c r="I58" i="1"/>
  <c r="E58" i="1"/>
  <c r="A58" i="1"/>
  <c r="C54" i="1"/>
  <c r="A53" i="1"/>
  <c r="C52" i="1"/>
  <c r="A51" i="1"/>
  <c r="C50" i="1"/>
  <c r="F48" i="1"/>
  <c r="B48" i="1"/>
  <c r="G48" i="1"/>
  <c r="K46" i="1"/>
  <c r="E46" i="1"/>
  <c r="A48" i="1"/>
  <c r="A50" i="1"/>
  <c r="A52" i="1"/>
  <c r="A54" i="1"/>
  <c r="A45" i="1"/>
  <c r="C41" i="1"/>
  <c r="C44" i="1"/>
  <c r="C40" i="1"/>
  <c r="C49" i="1"/>
  <c r="C51" i="1"/>
  <c r="C53" i="1"/>
  <c r="C55" i="1"/>
  <c r="C43" i="1"/>
  <c r="C47" i="1"/>
  <c r="L44" i="1"/>
  <c r="I40" i="1"/>
  <c r="E42" i="1"/>
  <c r="F39" i="1"/>
  <c r="K31" i="1"/>
  <c r="F32" i="1"/>
  <c r="B30" i="1"/>
  <c r="G32" i="1"/>
  <c r="C32" i="1"/>
  <c r="C33" i="1"/>
  <c r="C35" i="1"/>
  <c r="C36" i="1"/>
  <c r="C38" i="1"/>
  <c r="C45" i="1"/>
  <c r="L33" i="1"/>
  <c r="L23" i="1"/>
  <c r="J45" i="1"/>
  <c r="F42" i="1"/>
  <c r="B42" i="1"/>
  <c r="I42" i="1"/>
  <c r="A42" i="1"/>
  <c r="D40" i="1"/>
  <c r="L39" i="1"/>
  <c r="G39" i="1"/>
  <c r="A39" i="1"/>
  <c r="L37" i="1"/>
  <c r="I37" i="1"/>
  <c r="L31" i="1"/>
  <c r="G31" i="1"/>
  <c r="C31" i="1"/>
  <c r="I30" i="1"/>
  <c r="E30" i="1"/>
  <c r="A30" i="1"/>
  <c r="I29" i="1"/>
  <c r="D27" i="1"/>
  <c r="D38" i="1"/>
  <c r="D31" i="1"/>
  <c r="D24" i="1"/>
  <c r="D26" i="1"/>
  <c r="K27" i="1"/>
  <c r="F22" i="1"/>
  <c r="K5" i="1"/>
  <c r="G53" i="1"/>
  <c r="G51" i="1"/>
  <c r="I44" i="1"/>
  <c r="E44" i="1"/>
  <c r="A44" i="1"/>
  <c r="G42" i="1"/>
  <c r="D41" i="1"/>
  <c r="E41" i="1"/>
  <c r="L40" i="1"/>
  <c r="B39" i="1"/>
  <c r="I39" i="1"/>
  <c r="K35" i="1"/>
  <c r="L34" i="1"/>
  <c r="K34" i="1"/>
  <c r="I32" i="1"/>
  <c r="A32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K30" i="1"/>
  <c r="F27" i="1"/>
  <c r="I36" i="1"/>
  <c r="I25" i="1"/>
  <c r="I28" i="1"/>
  <c r="E25" i="1"/>
  <c r="E29" i="1"/>
  <c r="E27" i="1"/>
  <c r="E28" i="1"/>
  <c r="E32" i="1"/>
  <c r="E34" i="1"/>
  <c r="E35" i="1"/>
  <c r="A35" i="1"/>
  <c r="C14" i="1"/>
  <c r="F46" i="1"/>
  <c r="B46" i="1"/>
  <c r="I45" i="1"/>
  <c r="E43" i="1"/>
  <c r="D42" i="1"/>
  <c r="L41" i="1"/>
  <c r="F40" i="1"/>
  <c r="B40" i="1"/>
  <c r="E39" i="1"/>
  <c r="L38" i="1"/>
  <c r="B38" i="1"/>
  <c r="E37" i="1"/>
  <c r="A37" i="1"/>
  <c r="L35" i="1"/>
  <c r="G35" i="1"/>
  <c r="F34" i="1"/>
  <c r="G33" i="1"/>
  <c r="J33" i="1"/>
  <c r="D33" i="1"/>
  <c r="D32" i="1"/>
  <c r="K32" i="1"/>
  <c r="C28" i="1"/>
  <c r="G29" i="1"/>
  <c r="J29" i="1"/>
  <c r="G26" i="1"/>
  <c r="G27" i="1"/>
  <c r="G34" i="1"/>
  <c r="D28" i="1"/>
  <c r="K28" i="1"/>
  <c r="B27" i="1"/>
  <c r="D23" i="1"/>
  <c r="K25" i="1"/>
  <c r="K21" i="1"/>
  <c r="K20" i="1"/>
  <c r="K22" i="1"/>
  <c r="K26" i="1"/>
  <c r="L11" i="1"/>
  <c r="K37" i="1"/>
  <c r="F35" i="1"/>
  <c r="B35" i="1"/>
  <c r="D34" i="1"/>
  <c r="C29" i="1"/>
  <c r="F28" i="1"/>
  <c r="B28" i="1"/>
  <c r="I27" i="1"/>
  <c r="A27" i="1"/>
  <c r="F26" i="1"/>
  <c r="B26" i="1"/>
  <c r="B25" i="1"/>
  <c r="I38" i="1"/>
  <c r="E23" i="1"/>
  <c r="E38" i="1"/>
  <c r="A28" i="1"/>
  <c r="A13" i="1"/>
  <c r="A15" i="1"/>
  <c r="A17" i="1"/>
  <c r="A19" i="1"/>
  <c r="A21" i="1"/>
  <c r="F23" i="1"/>
  <c r="C22" i="1"/>
  <c r="I13" i="1"/>
  <c r="E33" i="1"/>
  <c r="L19" i="1"/>
  <c r="I18" i="1"/>
  <c r="E18" i="1"/>
  <c r="A18" i="1"/>
  <c r="E17" i="1"/>
  <c r="C16" i="1"/>
  <c r="D15" i="1"/>
  <c r="K15" i="1"/>
  <c r="K14" i="1"/>
  <c r="F10" i="1"/>
  <c r="E8" i="1"/>
  <c r="A25" i="1"/>
  <c r="B24" i="1"/>
  <c r="K23" i="1"/>
  <c r="G7" i="1"/>
  <c r="C24" i="1"/>
  <c r="D21" i="1"/>
  <c r="L17" i="1"/>
  <c r="I16" i="1"/>
  <c r="E16" i="1"/>
  <c r="A16" i="1"/>
  <c r="E15" i="1"/>
  <c r="D13" i="1"/>
  <c r="D11" i="1"/>
  <c r="D22" i="1"/>
  <c r="D36" i="1"/>
  <c r="K13" i="1"/>
  <c r="C11" i="1"/>
  <c r="K12" i="1"/>
  <c r="L8" i="1"/>
  <c r="L7" i="1"/>
  <c r="L9" i="1"/>
  <c r="L12" i="1"/>
  <c r="L14" i="1"/>
  <c r="L16" i="1"/>
  <c r="L18" i="1"/>
  <c r="L20" i="1"/>
  <c r="L6" i="1"/>
  <c r="L29" i="1"/>
  <c r="L36" i="1"/>
  <c r="L22" i="1"/>
  <c r="F6" i="1"/>
  <c r="B6" i="1"/>
  <c r="E6" i="1"/>
  <c r="I31" i="1"/>
  <c r="E31" i="1"/>
  <c r="A31" i="1"/>
  <c r="G30" i="1"/>
  <c r="C30" i="1"/>
  <c r="L30" i="1"/>
  <c r="F30" i="1"/>
  <c r="F29" i="1"/>
  <c r="L27" i="1"/>
  <c r="D25" i="1"/>
  <c r="F25" i="1"/>
  <c r="G24" i="1"/>
  <c r="G23" i="1"/>
  <c r="C23" i="1"/>
  <c r="A23" i="1"/>
  <c r="B22" i="1"/>
  <c r="B23" i="1"/>
  <c r="E21" i="1"/>
  <c r="C20" i="1"/>
  <c r="D19" i="1"/>
  <c r="K19" i="1"/>
  <c r="K18" i="1"/>
  <c r="L15" i="1"/>
  <c r="I14" i="1"/>
  <c r="E14" i="1"/>
  <c r="A14" i="1"/>
  <c r="E13" i="1"/>
  <c r="C12" i="1"/>
  <c r="G37" i="1"/>
  <c r="C37" i="1"/>
  <c r="G36" i="1"/>
  <c r="C34" i="1"/>
  <c r="B33" i="1"/>
  <c r="L28" i="1"/>
  <c r="G28" i="1"/>
  <c r="C26" i="1"/>
  <c r="L26" i="1"/>
  <c r="E26" i="1"/>
  <c r="L25" i="1"/>
  <c r="C25" i="1"/>
  <c r="L24" i="1"/>
  <c r="F24" i="1"/>
  <c r="I23" i="1"/>
  <c r="A6" i="1"/>
  <c r="I20" i="1"/>
  <c r="E20" i="1"/>
  <c r="A20" i="1"/>
  <c r="E19" i="1"/>
  <c r="C18" i="1"/>
  <c r="D17" i="1"/>
  <c r="K17" i="1"/>
  <c r="K16" i="1"/>
  <c r="L13" i="1"/>
  <c r="I12" i="1"/>
  <c r="E12" i="1"/>
  <c r="A12" i="1"/>
  <c r="D10" i="1"/>
  <c r="K10" i="1"/>
  <c r="C9" i="1"/>
  <c r="K7" i="1"/>
  <c r="G22" i="1"/>
  <c r="F20" i="1"/>
  <c r="B20" i="1"/>
  <c r="G20" i="1"/>
  <c r="F18" i="1"/>
  <c r="B18" i="1"/>
  <c r="G18" i="1"/>
  <c r="F16" i="1"/>
  <c r="B16" i="1"/>
  <c r="G16" i="1"/>
  <c r="F14" i="1"/>
  <c r="B14" i="1"/>
  <c r="G14" i="1"/>
  <c r="F12" i="1"/>
  <c r="B12" i="1"/>
  <c r="G12" i="1"/>
  <c r="L10" i="1"/>
  <c r="A8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K8" i="1"/>
  <c r="I7" i="1"/>
  <c r="E7" i="1"/>
  <c r="A7" i="1"/>
  <c r="C7" i="1"/>
  <c r="D7" i="1"/>
  <c r="D9" i="1"/>
  <c r="D12" i="1"/>
  <c r="D14" i="1"/>
  <c r="D16" i="1"/>
  <c r="D18" i="1"/>
  <c r="D20" i="1"/>
  <c r="D29" i="1"/>
  <c r="D6" i="1"/>
  <c r="K6" i="1"/>
  <c r="I33" i="1"/>
  <c r="B29" i="1"/>
  <c r="C27" i="1"/>
  <c r="I22" i="1"/>
  <c r="E22" i="1"/>
  <c r="A22" i="1"/>
  <c r="L21" i="1"/>
  <c r="G21" i="1"/>
  <c r="C21" i="1"/>
  <c r="I21" i="1"/>
  <c r="G19" i="1"/>
  <c r="C19" i="1"/>
  <c r="I19" i="1"/>
  <c r="G17" i="1"/>
  <c r="C17" i="1"/>
  <c r="I17" i="1"/>
  <c r="G15" i="1"/>
  <c r="C15" i="1"/>
  <c r="I15" i="1"/>
  <c r="G13" i="1"/>
  <c r="C13" i="1"/>
  <c r="I11" i="1"/>
  <c r="I24" i="1"/>
  <c r="I10" i="1"/>
  <c r="E11" i="1"/>
  <c r="E24" i="1"/>
  <c r="E10" i="1"/>
  <c r="A10" i="1"/>
  <c r="B10" i="1"/>
  <c r="G10" i="1"/>
  <c r="C10" i="1"/>
  <c r="I8" i="1"/>
  <c r="C6" i="1"/>
  <c r="L5" i="1"/>
  <c r="D5" i="1"/>
  <c r="I9" i="1"/>
  <c r="E9" i="1"/>
  <c r="G8" i="1"/>
  <c r="C8" i="1"/>
  <c r="D10" i="2" l="1"/>
  <c r="E10" i="2" s="1"/>
  <c r="D7" i="2"/>
  <c r="E7" i="2" s="1"/>
  <c r="D3" i="2"/>
  <c r="E3" i="2" s="1"/>
  <c r="J10" i="2"/>
  <c r="K10" i="2" s="1"/>
  <c r="J6" i="2"/>
  <c r="K6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D12" i="2"/>
  <c r="E12" i="2" s="1"/>
  <c r="D4" i="2"/>
  <c r="E4" i="2" s="1"/>
  <c r="H10" i="2"/>
  <c r="I10" i="2" s="1"/>
  <c r="H6" i="2"/>
  <c r="I6" i="2" s="1"/>
  <c r="H9" i="2"/>
  <c r="I9" i="2" s="1"/>
  <c r="H5" i="2"/>
  <c r="I5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D11" i="2"/>
  <c r="E11" i="2" s="1"/>
  <c r="D5" i="2"/>
  <c r="E5" i="2" s="1"/>
  <c r="D6" i="2"/>
  <c r="E6" i="2" s="1"/>
  <c r="L10" i="2"/>
  <c r="M10" i="2" s="1"/>
  <c r="L6" i="2"/>
  <c r="M6" i="2" s="1"/>
  <c r="L9" i="2"/>
  <c r="M9" i="2" s="1"/>
  <c r="L5" i="2"/>
  <c r="M5" i="2" s="1"/>
  <c r="L12" i="2"/>
  <c r="M12" i="2" s="1"/>
  <c r="L8" i="2"/>
  <c r="M8" i="2" s="1"/>
  <c r="L4" i="2"/>
  <c r="M4" i="2" s="1"/>
  <c r="L11" i="2"/>
  <c r="M11" i="2" s="1"/>
  <c r="L7" i="2"/>
  <c r="M7" i="2" s="1"/>
  <c r="L3" i="2"/>
  <c r="M3" i="2" s="1"/>
  <c r="D8" i="2"/>
  <c r="E8" i="2" s="1"/>
  <c r="D9" i="2"/>
  <c r="E9" i="2" s="1"/>
  <c r="B10" i="2"/>
  <c r="C10" i="2" s="1"/>
  <c r="B9" i="2"/>
  <c r="C9" i="2" s="1"/>
  <c r="B5" i="2"/>
  <c r="C5" i="2" s="1"/>
  <c r="B12" i="2"/>
  <c r="C12" i="2" s="1"/>
  <c r="B8" i="2"/>
  <c r="C8" i="2" s="1"/>
  <c r="B4" i="2"/>
  <c r="C4" i="2" s="1"/>
  <c r="B11" i="2"/>
  <c r="C11" i="2" s="1"/>
  <c r="B7" i="2"/>
  <c r="C7" i="2" s="1"/>
  <c r="B3" i="2"/>
  <c r="C3" i="2" s="1"/>
  <c r="B6" i="2"/>
  <c r="C6" i="2" s="1"/>
  <c r="H7" i="1"/>
  <c r="H12" i="1"/>
  <c r="H28" i="1"/>
  <c r="H46" i="1"/>
  <c r="H65" i="1"/>
  <c r="H69" i="1"/>
  <c r="H44" i="1"/>
  <c r="H19" i="1"/>
  <c r="H48" i="1"/>
  <c r="H58" i="1"/>
  <c r="H86" i="1"/>
  <c r="H30" i="1"/>
  <c r="H35" i="1"/>
  <c r="H21" i="1"/>
  <c r="H23" i="1"/>
  <c r="H34" i="1"/>
  <c r="H39" i="1"/>
  <c r="H78" i="1"/>
  <c r="H92" i="1"/>
  <c r="H59" i="1"/>
  <c r="H68" i="1"/>
  <c r="H77" i="1"/>
  <c r="H83" i="1"/>
  <c r="H10" i="1"/>
  <c r="H20" i="1"/>
  <c r="H26" i="1"/>
  <c r="H13" i="1"/>
  <c r="H76" i="1"/>
  <c r="H81" i="1"/>
  <c r="H90" i="1"/>
  <c r="H40" i="1"/>
  <c r="H51" i="1"/>
  <c r="H75" i="1"/>
  <c r="H8" i="1"/>
  <c r="H16" i="1"/>
  <c r="H50" i="1"/>
  <c r="H37" i="1"/>
  <c r="H31" i="1"/>
  <c r="H42" i="1"/>
  <c r="H53" i="1"/>
  <c r="H57" i="1"/>
  <c r="H52" i="1"/>
  <c r="H62" i="1"/>
  <c r="H70" i="1"/>
  <c r="H17" i="1"/>
  <c r="H15" i="1"/>
  <c r="H22" i="1"/>
  <c r="H27" i="1"/>
  <c r="H74" i="1"/>
  <c r="H54" i="1"/>
  <c r="H64" i="1"/>
  <c r="H73" i="1"/>
  <c r="H82" i="1"/>
  <c r="H87" i="1"/>
  <c r="H14" i="1"/>
  <c r="H18" i="1"/>
  <c r="H72" i="1"/>
  <c r="H80" i="1"/>
  <c r="J6" i="1"/>
  <c r="J10" i="1"/>
  <c r="J17" i="1"/>
  <c r="J12" i="1"/>
  <c r="J14" i="1"/>
  <c r="J16" i="1"/>
  <c r="J18" i="1"/>
  <c r="J20" i="1"/>
  <c r="J42" i="1"/>
  <c r="J48" i="1"/>
  <c r="J62" i="1"/>
  <c r="J90" i="1"/>
  <c r="J50" i="1"/>
  <c r="J51" i="1"/>
  <c r="J52" i="1"/>
  <c r="J53" i="1"/>
  <c r="J54" i="1"/>
  <c r="J74" i="1"/>
  <c r="J83" i="1"/>
  <c r="J87" i="1"/>
  <c r="J19" i="1"/>
  <c r="J37" i="1"/>
  <c r="J23" i="1"/>
  <c r="J30" i="1"/>
  <c r="J35" i="1"/>
  <c r="J40" i="1"/>
  <c r="J46" i="1"/>
  <c r="J31" i="1"/>
  <c r="J44" i="1"/>
  <c r="J73" i="1"/>
  <c r="J76" i="1"/>
  <c r="J89" i="1"/>
  <c r="J85" i="1"/>
  <c r="J13" i="1"/>
  <c r="J21" i="1"/>
  <c r="J7" i="1"/>
  <c r="J22" i="1"/>
  <c r="J26" i="1"/>
  <c r="J39" i="1"/>
  <c r="J59" i="1"/>
  <c r="J75" i="1"/>
  <c r="J68" i="1"/>
  <c r="J57" i="1"/>
  <c r="J60" i="1"/>
  <c r="J66" i="1"/>
  <c r="J81" i="1"/>
  <c r="J86" i="1"/>
  <c r="J64" i="1"/>
  <c r="J82" i="1"/>
  <c r="J8" i="1"/>
  <c r="J15" i="1"/>
  <c r="J28" i="1"/>
  <c r="J27" i="1"/>
  <c r="J34" i="1"/>
  <c r="J69" i="1"/>
  <c r="J77" i="1"/>
  <c r="J58" i="1"/>
  <c r="J70" i="1"/>
  <c r="J72" i="1"/>
  <c r="J78" i="1"/>
  <c r="J65" i="1"/>
  <c r="J80" i="1"/>
  <c r="J92" i="1"/>
</calcChain>
</file>

<file path=xl/sharedStrings.xml><?xml version="1.0" encoding="utf-8"?>
<sst xmlns="http://schemas.openxmlformats.org/spreadsheetml/2006/main" count="138" uniqueCount="115">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</sst>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  <xf numFmtId="9" fontId="9" fillId="0" borderId="1" xfId="2" applyFont="1" applyBorder="1" applyAlignment="1" applyProtection="1">
      <alignment horizontal="center"/>
      <protection locked="0" hidden="1"/>
    </xf>
    <xf numFmtId="9" fontId="9" fillId="0" borderId="7" xfId="2" applyFont="1" applyBorder="1" applyAlignment="1" applyProtection="1">
      <alignment horizontal="center"/>
      <protection locked="0" hidden="1"/>
    </xf>
    <xf numFmtId="9" fontId="9" fillId="0" borderId="9" xfId="2" applyFont="1" applyBorder="1" applyAlignment="1" applyProtection="1">
      <alignment horizontal="center"/>
      <protection locked="0" hidden="1"/>
    </xf>
    <xf numFmtId="9" fontId="9" fillId="0" borderId="3" xfId="2" applyFont="1" applyBorder="1" applyAlignment="1" applyProtection="1">
      <alignment horizontal="center"/>
      <protection locked="0" hidden="1"/>
    </xf>
    <xf numFmtId="9" fontId="9" fillId="0" borderId="8" xfId="2" applyFont="1" applyBorder="1" applyAlignment="1" applyProtection="1">
      <alignment horizontal="center"/>
      <protection locked="0" hidden="1"/>
    </xf>
    <xf numFmtId="9" fontId="9" fillId="0" borderId="11" xfId="2" applyFont="1" applyBorder="1" applyAlignment="1" applyProtection="1">
      <alignment horizontal="center"/>
      <protection locked="0" hidden="1"/>
    </xf>
    <xf numFmtId="9" fontId="8" fillId="0" borderId="9" xfId="2" applyFont="1" applyBorder="1" applyAlignment="1" applyProtection="1">
      <alignment horizontal="center"/>
      <protection locked="0" hidden="1"/>
    </xf>
    <xf numFmtId="43" fontId="9" fillId="0" borderId="3" xfId="1" applyFont="1" applyBorder="1" applyAlignment="1" applyProtection="1">
      <alignment horizontal="center"/>
      <protection locked="0" hidden="1"/>
    </xf>
    <xf numFmtId="43" fontId="9" fillId="0" borderId="8" xfId="1" applyFont="1" applyBorder="1" applyAlignment="1" applyProtection="1">
      <alignment horizontal="center"/>
      <protection locked="0" hidden="1"/>
    </xf>
    <xf numFmtId="43" fontId="9" fillId="0" borderId="11" xfId="1" applyFont="1" applyBorder="1" applyAlignment="1" applyProtection="1">
      <alignment horizontal="center"/>
      <protection locked="0"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Drop" dropStyle="combo" dx="22" fmlaLink="$B$1" fmlaRange="$XFB$2:$XFB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28575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ork/EUA/EUA/Company/Price%20List/EUA%20Daily%20Market%20Report%20March%2025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-0.15983973866987608</v>
          </cell>
          <cell r="H5" t="str">
            <v>0.41</v>
          </cell>
          <cell r="I5" t="str">
            <v>OVERPRICED</v>
          </cell>
          <cell r="J5">
            <v>-11.57062607497199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-3.1494462727646555E-2</v>
          </cell>
          <cell r="O5">
            <v>0.39708727028166491</v>
          </cell>
          <cell r="P5">
            <v>-6.298892545529311E-2</v>
          </cell>
          <cell r="Q5">
            <v>0.38417454056332978</v>
          </cell>
          <cell r="R5">
            <v>-0.12597785091058644</v>
          </cell>
          <cell r="S5">
            <v>0.35834908112665953</v>
          </cell>
          <cell r="T5">
            <v>-0.25195570182117288</v>
          </cell>
          <cell r="U5">
            <v>0.30669816225331908</v>
          </cell>
          <cell r="V5">
            <v>-0.62988925455293199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-8.6854368109434227E-2</v>
          </cell>
          <cell r="H6" t="str">
            <v>52.00</v>
          </cell>
          <cell r="I6" t="str">
            <v>OVERPRICED</v>
          </cell>
          <cell r="J6">
            <v>7.7641320545991634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2.1366305598287116E-3</v>
          </cell>
          <cell r="O6">
            <v>52.111104789111096</v>
          </cell>
          <cell r="P6">
            <v>4.2732611196572012E-3</v>
          </cell>
          <cell r="Q6">
            <v>52.222209578222177</v>
          </cell>
          <cell r="R6">
            <v>8.5465222393146245E-3</v>
          </cell>
          <cell r="S6">
            <v>52.444419156444361</v>
          </cell>
          <cell r="T6">
            <v>1.7093044478629027E-2</v>
          </cell>
          <cell r="U6">
            <v>52.888838312888709</v>
          </cell>
          <cell r="V6">
            <v>4.2732611196572678E-2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>
            <v>44.8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3.238905894082058E-2</v>
          </cell>
          <cell r="H10" t="str">
            <v>2.34</v>
          </cell>
          <cell r="I10" t="str">
            <v>FAIRLY PRICED</v>
          </cell>
          <cell r="J10">
            <v>4.882990329240612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5.7083077885519806E-2</v>
          </cell>
          <cell r="O10">
            <v>2.4735744022521162</v>
          </cell>
          <cell r="P10">
            <v>0.11416615577103961</v>
          </cell>
          <cell r="Q10">
            <v>2.6071488045042326</v>
          </cell>
          <cell r="R10">
            <v>0.22833231154207922</v>
          </cell>
          <cell r="S10">
            <v>2.8742976090084653</v>
          </cell>
          <cell r="T10">
            <v>0.45666462308415823</v>
          </cell>
          <cell r="U10">
            <v>3.4085952180169299</v>
          </cell>
          <cell r="V10">
            <v>1.1416615577103957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0.25033131396918434</v>
          </cell>
          <cell r="H12" t="str">
            <v>6.00</v>
          </cell>
          <cell r="I12" t="str">
            <v>UNDERPRICED</v>
          </cell>
          <cell r="J12">
            <v>2.1372787582489843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0.15750918045729034</v>
          </cell>
          <cell r="O12">
            <v>6.9450550827437425</v>
          </cell>
          <cell r="P12">
            <v>0.31501836091458069</v>
          </cell>
          <cell r="Q12">
            <v>7.8901101654874841</v>
          </cell>
          <cell r="R12">
            <v>0.63003672182916137</v>
          </cell>
          <cell r="S12">
            <v>9.7802203309749682</v>
          </cell>
          <cell r="T12">
            <v>1.2600734436583227</v>
          </cell>
          <cell r="U12">
            <v>13.560440661949936</v>
          </cell>
          <cell r="V12">
            <v>3.1501836091458069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0.16497893909376943</v>
          </cell>
          <cell r="H13" t="str">
            <v>7.00</v>
          </cell>
          <cell r="I13" t="str">
            <v>UNDERPRICED</v>
          </cell>
          <cell r="J13">
            <v>3.4315298302341679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0.1181794673969796</v>
          </cell>
          <cell r="O13">
            <v>7.8272562717788574</v>
          </cell>
          <cell r="P13">
            <v>0.23635893479395897</v>
          </cell>
          <cell r="Q13">
            <v>8.654512543557713</v>
          </cell>
          <cell r="R13">
            <v>0.47271786958791795</v>
          </cell>
          <cell r="S13">
            <v>10.309025087115426</v>
          </cell>
          <cell r="T13">
            <v>0.94543573917583612</v>
          </cell>
          <cell r="U13">
            <v>13.618050174230852</v>
          </cell>
          <cell r="V13">
            <v>2.3635893479395902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0.23047197524646501</v>
          </cell>
          <cell r="H14" t="str">
            <v>4.65</v>
          </cell>
          <cell r="I14" t="str">
            <v>UNDERPRICED</v>
          </cell>
          <cell r="J14">
            <v>2.721249838912013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0.14835815103752137</v>
          </cell>
          <cell r="O14">
            <v>5.3398654023244747</v>
          </cell>
          <cell r="P14">
            <v>0.29671630207504274</v>
          </cell>
          <cell r="Q14">
            <v>6.0297308046489491</v>
          </cell>
          <cell r="R14">
            <v>0.59343260415008547</v>
          </cell>
          <cell r="S14">
            <v>7.4094616092978978</v>
          </cell>
          <cell r="T14">
            <v>1.1868652083001709</v>
          </cell>
          <cell r="U14">
            <v>10.168923218595795</v>
          </cell>
          <cell r="V14">
            <v>2.9671630207504274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0.51455185283109939</v>
          </cell>
          <cell r="H15" t="str">
            <v>1.53</v>
          </cell>
          <cell r="I15" t="str">
            <v>UNDERPRICED</v>
          </cell>
          <cell r="J15">
            <v>2.0587594389259407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0.27925995767055656</v>
          </cell>
          <cell r="O15">
            <v>1.9572677352359515</v>
          </cell>
          <cell r="P15">
            <v>0.55851991534111334</v>
          </cell>
          <cell r="Q15">
            <v>2.3845354704719033</v>
          </cell>
          <cell r="R15">
            <v>1.1170398306822262</v>
          </cell>
          <cell r="S15">
            <v>3.2390709409438063</v>
          </cell>
          <cell r="T15">
            <v>2.2340796613644529</v>
          </cell>
          <cell r="U15">
            <v>4.9481418818876133</v>
          </cell>
          <cell r="V15">
            <v>5.585199153411132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0.3849533037807964</v>
          </cell>
          <cell r="H16" t="str">
            <v>1.47</v>
          </cell>
          <cell r="I16" t="str">
            <v>UNDERPRICED</v>
          </cell>
          <cell r="J16">
            <v>2.1439810369936985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0.2195419503553413</v>
          </cell>
          <cell r="O16">
            <v>1.7927266670223516</v>
          </cell>
          <cell r="P16">
            <v>0.43908390071068237</v>
          </cell>
          <cell r="Q16">
            <v>2.115453334044703</v>
          </cell>
          <cell r="R16">
            <v>0.87816780142136497</v>
          </cell>
          <cell r="S16">
            <v>2.7609066680894063</v>
          </cell>
          <cell r="T16">
            <v>1.7563356028427295</v>
          </cell>
          <cell r="U16">
            <v>4.051813336178812</v>
          </cell>
          <cell r="V16">
            <v>4.3908390071068242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-3.8610456558741735E-2</v>
          </cell>
          <cell r="H17" t="str">
            <v>25.95</v>
          </cell>
          <cell r="I17" t="str">
            <v>FAIRLY PRICED</v>
          </cell>
          <cell r="J17">
            <v>4.8567390036951359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2.4367051224342351E-2</v>
          </cell>
          <cell r="O17">
            <v>26.582324979271682</v>
          </cell>
          <cell r="P17">
            <v>4.8734102448684924E-2</v>
          </cell>
          <cell r="Q17">
            <v>27.214649958543372</v>
          </cell>
          <cell r="R17">
            <v>9.7468204897369626E-2</v>
          </cell>
          <cell r="S17">
            <v>28.479299917086742</v>
          </cell>
          <cell r="T17">
            <v>0.19493640979473947</v>
          </cell>
          <cell r="U17">
            <v>31.008599834173488</v>
          </cell>
          <cell r="V17">
            <v>0.48734102448684857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-9.6780925152901306E-2</v>
          </cell>
          <cell r="H18" t="str">
            <v>38.10</v>
          </cell>
          <cell r="I18" t="str">
            <v>OVERPRICED</v>
          </cell>
          <cell r="J18">
            <v>7.762781507289942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-2.437450018084264E-3</v>
          </cell>
          <cell r="O18">
            <v>38.007133154310992</v>
          </cell>
          <cell r="P18">
            <v>-4.8749000361683059E-3</v>
          </cell>
          <cell r="Q18">
            <v>37.91426630862199</v>
          </cell>
          <cell r="R18">
            <v>-9.7498000723367229E-3</v>
          </cell>
          <cell r="S18">
            <v>37.728532617243971</v>
          </cell>
          <cell r="T18">
            <v>-1.9499600144673335E-2</v>
          </cell>
          <cell r="U18">
            <v>37.357065234487948</v>
          </cell>
          <cell r="V18">
            <v>-4.8749000361683392E-2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-5.2339216736323243E-3</v>
          </cell>
          <cell r="H19" t="str">
            <v>2.35</v>
          </cell>
          <cell r="I19" t="str">
            <v>FAIRLY PRICED</v>
          </cell>
          <cell r="J19">
            <v>6.0501634703710332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3.9746699908926653E-2</v>
          </cell>
          <cell r="O19">
            <v>2.4434047447859779</v>
          </cell>
          <cell r="P19">
            <v>7.9493399817853083E-2</v>
          </cell>
          <cell r="Q19">
            <v>2.5368094895719548</v>
          </cell>
          <cell r="R19">
            <v>0.15898679963570639</v>
          </cell>
          <cell r="S19">
            <v>2.72361897914391</v>
          </cell>
          <cell r="T19">
            <v>0.31797359927141255</v>
          </cell>
          <cell r="U19">
            <v>3.0972379582878196</v>
          </cell>
          <cell r="V19">
            <v>0.7949339981785315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0.2384806454749871</v>
          </cell>
          <cell r="H20" t="str">
            <v>5.55</v>
          </cell>
          <cell r="I20" t="str">
            <v>UNDERPRICED</v>
          </cell>
          <cell r="J20">
            <v>2.2057126788489465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0.15204848423026718</v>
          </cell>
          <cell r="O20">
            <v>6.3938690874779827</v>
          </cell>
          <cell r="P20">
            <v>0.30409696846053436</v>
          </cell>
          <cell r="Q20">
            <v>7.2377381749559655</v>
          </cell>
          <cell r="R20">
            <v>0.60819393692106849</v>
          </cell>
          <cell r="S20">
            <v>8.9254763499119303</v>
          </cell>
          <cell r="T20">
            <v>1.2163878738421374</v>
          </cell>
          <cell r="U20">
            <v>12.300952699823862</v>
          </cell>
          <cell r="V20">
            <v>3.0409696846053436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-5.1454756816861402E-2</v>
          </cell>
          <cell r="H21" t="str">
            <v>6.80</v>
          </cell>
          <cell r="I21" t="str">
            <v>OVERPRICED</v>
          </cell>
          <cell r="J21">
            <v>8.2572372016518187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1.8448497178837675E-2</v>
          </cell>
          <cell r="O21">
            <v>6.9254497808160957</v>
          </cell>
          <cell r="P21">
            <v>3.689699435767535E-2</v>
          </cell>
          <cell r="Q21">
            <v>7.0508995616321926</v>
          </cell>
          <cell r="R21">
            <v>7.37939887153507E-2</v>
          </cell>
          <cell r="S21">
            <v>7.3017991232643844</v>
          </cell>
          <cell r="T21">
            <v>0.14758797743070162</v>
          </cell>
          <cell r="U21">
            <v>7.8035982465287708</v>
          </cell>
          <cell r="V21">
            <v>0.36896994357675394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4.6036488977324333E-2</v>
          </cell>
          <cell r="H22" t="str">
            <v>0.58</v>
          </cell>
          <cell r="I22" t="str">
            <v>FAIRLY PRICED</v>
          </cell>
          <cell r="J22">
            <v>6.7267324409762912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6.3371707910517161E-2</v>
          </cell>
          <cell r="O22">
            <v>0.61675559058809992</v>
          </cell>
          <cell r="P22">
            <v>0.1267434158210341</v>
          </cell>
          <cell r="Q22">
            <v>0.65351118117619977</v>
          </cell>
          <cell r="R22">
            <v>0.2534868316420682</v>
          </cell>
          <cell r="S22">
            <v>0.72702236235239948</v>
          </cell>
          <cell r="T22">
            <v>0.50697366328413662</v>
          </cell>
          <cell r="U22">
            <v>0.87404472470479921</v>
          </cell>
          <cell r="V22">
            <v>1.2674341582103414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0.10557474597225136</v>
          </cell>
          <cell r="H23" t="str">
            <v>16.20</v>
          </cell>
          <cell r="I23" t="str">
            <v>UNDERPRICED</v>
          </cell>
          <cell r="J23">
            <v>2.8707985282706368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9.0806475450840196E-2</v>
          </cell>
          <cell r="O23">
            <v>17.671064902303609</v>
          </cell>
          <cell r="P23">
            <v>0.18161295090168039</v>
          </cell>
          <cell r="Q23">
            <v>19.142129804607222</v>
          </cell>
          <cell r="R23">
            <v>0.36322590180336078</v>
          </cell>
          <cell r="S23">
            <v>22.084259609214445</v>
          </cell>
          <cell r="T23">
            <v>0.72645180360672179</v>
          </cell>
          <cell r="U23">
            <v>27.968519218428892</v>
          </cell>
          <cell r="V23">
            <v>1.8161295090168044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-9.691496353503011E-2</v>
          </cell>
          <cell r="H26" t="str">
            <v>41.40</v>
          </cell>
          <cell r="I26" t="str">
            <v>OVERPRICED</v>
          </cell>
          <cell r="J26">
            <v>16.514724659222519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-2.4992138660835383E-3</v>
          </cell>
          <cell r="O26">
            <v>41.296532545944139</v>
          </cell>
          <cell r="P26">
            <v>-4.9984277321671877E-3</v>
          </cell>
          <cell r="Q26">
            <v>41.193065091888279</v>
          </cell>
          <cell r="R26">
            <v>-9.9968554643344865E-3</v>
          </cell>
          <cell r="S26">
            <v>40.986130183776552</v>
          </cell>
          <cell r="T26">
            <v>-1.9993710928668751E-2</v>
          </cell>
          <cell r="U26">
            <v>40.572260367553113</v>
          </cell>
          <cell r="V26">
            <v>-4.9984277321671766E-2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-0.16066905071652834</v>
          </cell>
          <cell r="H27" t="str">
            <v>12.00</v>
          </cell>
          <cell r="I27" t="str">
            <v>OVERPRICED</v>
          </cell>
          <cell r="J27">
            <v>37.399777044530374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-3.1876603293505501E-2</v>
          </cell>
          <cell r="O27">
            <v>11.617480760477934</v>
          </cell>
          <cell r="P27">
            <v>-6.3753206587011113E-2</v>
          </cell>
          <cell r="Q27">
            <v>11.234961520955867</v>
          </cell>
          <cell r="R27">
            <v>-0.127506413174022</v>
          </cell>
          <cell r="S27">
            <v>10.469923041911736</v>
          </cell>
          <cell r="T27">
            <v>-0.25501282634804401</v>
          </cell>
          <cell r="U27">
            <v>8.9398460838234719</v>
          </cell>
          <cell r="V27">
            <v>-0.63753206587011002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-0.11034761029312863</v>
          </cell>
          <cell r="H28" t="str">
            <v>50.00</v>
          </cell>
          <cell r="I28" t="str">
            <v>OVERPRICED</v>
          </cell>
          <cell r="J28">
            <v>9.3767923290369666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-8.6888734204623175E-3</v>
          </cell>
          <cell r="O28">
            <v>49.565556328976882</v>
          </cell>
          <cell r="P28">
            <v>-1.7377746840924524E-2</v>
          </cell>
          <cell r="Q28">
            <v>49.131112657953771</v>
          </cell>
          <cell r="R28">
            <v>-3.4755493681849381E-2</v>
          </cell>
          <cell r="S28">
            <v>48.262225315907529</v>
          </cell>
          <cell r="T28">
            <v>-6.9510987363698762E-2</v>
          </cell>
          <cell r="U28">
            <v>46.524450631815064</v>
          </cell>
          <cell r="V28">
            <v>-0.17377746840924668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-5.0798320833275803E-2</v>
          </cell>
          <cell r="H30" t="str">
            <v>13.25</v>
          </cell>
          <cell r="I30" t="str">
            <v>OVERPRICED</v>
          </cell>
          <cell r="J30">
            <v>54.540657119701429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1.8750977794222745E-2</v>
          </cell>
          <cell r="O30">
            <v>13.498450455773451</v>
          </cell>
          <cell r="P30">
            <v>3.7501955588445268E-2</v>
          </cell>
          <cell r="Q30">
            <v>13.7469009115469</v>
          </cell>
          <cell r="R30">
            <v>7.5003911176890758E-2</v>
          </cell>
          <cell r="S30">
            <v>14.243801823093802</v>
          </cell>
          <cell r="T30">
            <v>0.15000782235378129</v>
          </cell>
          <cell r="U30">
            <v>15.237603646187603</v>
          </cell>
          <cell r="V30">
            <v>0.37501955588445335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-0.12426225269659115</v>
          </cell>
          <cell r="H31" t="str">
            <v>165.00</v>
          </cell>
          <cell r="I31" t="str">
            <v>OVERPRICED</v>
          </cell>
          <cell r="J31">
            <v>10.689624478716464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-1.510063283388019E-2</v>
          </cell>
          <cell r="O31">
            <v>162.50839558240978</v>
          </cell>
          <cell r="P31">
            <v>-3.0201265667760491E-2</v>
          </cell>
          <cell r="Q31">
            <v>160.01679116481952</v>
          </cell>
          <cell r="R31">
            <v>-6.0402531335520981E-2</v>
          </cell>
          <cell r="S31">
            <v>155.03358232963905</v>
          </cell>
          <cell r="T31">
            <v>-0.12080506267104207</v>
          </cell>
          <cell r="U31">
            <v>145.06716465927806</v>
          </cell>
          <cell r="V31">
            <v>-0.3020126566776048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-0.12848759463323672</v>
          </cell>
          <cell r="H32" t="str">
            <v>14.60</v>
          </cell>
          <cell r="I32" t="str">
            <v>OVERPRICED</v>
          </cell>
          <cell r="J32">
            <v>17.826704929419087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-1.704763766171935E-2</v>
          </cell>
          <cell r="O32">
            <v>14.351104490138898</v>
          </cell>
          <cell r="P32">
            <v>-3.4095275323438701E-2</v>
          </cell>
          <cell r="Q32">
            <v>14.102208980277794</v>
          </cell>
          <cell r="R32">
            <v>-6.8190550646877512E-2</v>
          </cell>
          <cell r="S32">
            <v>13.604417960555589</v>
          </cell>
          <cell r="T32">
            <v>-0.13638110129375502</v>
          </cell>
          <cell r="U32">
            <v>12.608835921111176</v>
          </cell>
          <cell r="V32">
            <v>-0.34095275323438745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-9.5646279452053177E-3</v>
          </cell>
          <cell r="H34" t="str">
            <v>6.85</v>
          </cell>
          <cell r="I34" t="str">
            <v>FAIRLY PRICED</v>
          </cell>
          <cell r="J34">
            <v>6.4336651109540144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3.7751144011881177E-2</v>
          </cell>
          <cell r="O34">
            <v>7.1085953364813861</v>
          </cell>
          <cell r="P34">
            <v>7.5502288023762576E-2</v>
          </cell>
          <cell r="Q34">
            <v>7.3671906729627734</v>
          </cell>
          <cell r="R34">
            <v>0.15100457604752515</v>
          </cell>
          <cell r="S34">
            <v>7.8843813459255472</v>
          </cell>
          <cell r="T34">
            <v>0.3020091520950503</v>
          </cell>
          <cell r="U34">
            <v>8.9187626918510947</v>
          </cell>
          <cell r="V34">
            <v>0.75502288023762554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-0.11613884523719183</v>
          </cell>
          <cell r="H35" t="str">
            <v>24.75</v>
          </cell>
          <cell r="I35" t="str">
            <v>OVERPRICED</v>
          </cell>
          <cell r="J35">
            <v>7.7528061067976033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-1.1357429614092585E-2</v>
          </cell>
          <cell r="O35">
            <v>24.468903617051208</v>
          </cell>
          <cell r="P35">
            <v>-2.2714859228185391E-2</v>
          </cell>
          <cell r="Q35">
            <v>24.187807234102412</v>
          </cell>
          <cell r="R35">
            <v>-4.5429718456370893E-2</v>
          </cell>
          <cell r="S35">
            <v>23.625614468204819</v>
          </cell>
          <cell r="T35">
            <v>-9.0859436912741676E-2</v>
          </cell>
          <cell r="U35">
            <v>22.501228936409643</v>
          </cell>
          <cell r="V35">
            <v>-0.22714859228185447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-3.5806012076750784E-2</v>
          </cell>
          <cell r="H37" t="str">
            <v>4.71</v>
          </cell>
          <cell r="I37" t="str">
            <v>FAIRLY PRICED</v>
          </cell>
          <cell r="J37">
            <v>5.5355062542049236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2.565931751372541E-2</v>
          </cell>
          <cell r="O37">
            <v>4.830855385489647</v>
          </cell>
          <cell r="P37">
            <v>5.1318635027450821E-2</v>
          </cell>
          <cell r="Q37">
            <v>4.9517107709792931</v>
          </cell>
          <cell r="R37">
            <v>0.10263727005490142</v>
          </cell>
          <cell r="S37">
            <v>5.1934215419585854</v>
          </cell>
          <cell r="T37">
            <v>0.20527454010980306</v>
          </cell>
          <cell r="U37">
            <v>5.6768430839171726</v>
          </cell>
          <cell r="V37">
            <v>0.51318635027450754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4.7578804984254888E-2</v>
          </cell>
          <cell r="H39" t="str">
            <v>6.00</v>
          </cell>
          <cell r="I39" t="str">
            <v>FAIRLY PRICED</v>
          </cell>
          <cell r="J39">
            <v>4.936562798735908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6.4082395177150753E-2</v>
          </cell>
          <cell r="O39">
            <v>6.384494371062905</v>
          </cell>
          <cell r="P39">
            <v>0.12816479035430151</v>
          </cell>
          <cell r="Q39">
            <v>6.768988742125809</v>
          </cell>
          <cell r="R39">
            <v>0.25632958070860301</v>
          </cell>
          <cell r="S39">
            <v>7.5379774842516181</v>
          </cell>
          <cell r="T39">
            <v>0.51265916141720624</v>
          </cell>
          <cell r="U39">
            <v>9.0759549685032379</v>
          </cell>
          <cell r="V39">
            <v>1.2816479035430155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0.15448487855665358</v>
          </cell>
          <cell r="H40" t="str">
            <v>0.84</v>
          </cell>
          <cell r="I40" t="str">
            <v>UNDERPRICED</v>
          </cell>
          <cell r="J40">
            <v>4.3153989061553952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0.11334388560602471</v>
          </cell>
          <cell r="O40">
            <v>0.93520886390906077</v>
          </cell>
          <cell r="P40">
            <v>0.22668777121204964</v>
          </cell>
          <cell r="Q40">
            <v>1.0304177278181217</v>
          </cell>
          <cell r="R40">
            <v>0.45337554242409928</v>
          </cell>
          <cell r="S40">
            <v>1.2208354556362433</v>
          </cell>
          <cell r="T40">
            <v>0.90675108484819855</v>
          </cell>
          <cell r="U40">
            <v>1.6016709112724867</v>
          </cell>
          <cell r="V40">
            <v>2.2668777121204959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0.37909383159741594</v>
          </cell>
          <cell r="H41" t="str">
            <v>4.95</v>
          </cell>
          <cell r="I41" t="str">
            <v>UNDERPRICED</v>
          </cell>
          <cell r="J41">
            <v>2.7740417626244245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0.21684195097051329</v>
          </cell>
          <cell r="O41">
            <v>6.0233676573040409</v>
          </cell>
          <cell r="P41">
            <v>0.43368390194102657</v>
          </cell>
          <cell r="Q41">
            <v>7.0967353146080816</v>
          </cell>
          <cell r="R41">
            <v>0.86736780388205315</v>
          </cell>
          <cell r="S41">
            <v>9.2434706292161639</v>
          </cell>
          <cell r="T41">
            <v>1.7347356077641063</v>
          </cell>
          <cell r="U41">
            <v>13.536941258432327</v>
          </cell>
          <cell r="V41">
            <v>4.3368390194102648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20.60</v>
          </cell>
          <cell r="I44" t="str">
            <v>FAIRLY PRICED</v>
          </cell>
          <cell r="J44">
            <v>5.8823714298755299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3.6133998333367279E-2</v>
          </cell>
          <cell r="O44">
            <v>21.344360365667367</v>
          </cell>
          <cell r="P44">
            <v>7.2267996666734557E-2</v>
          </cell>
          <cell r="Q44">
            <v>22.088720731334732</v>
          </cell>
          <cell r="R44">
            <v>0.14453599333346934</v>
          </cell>
          <cell r="S44">
            <v>23.577441462669469</v>
          </cell>
          <cell r="T44">
            <v>0.28907198666693867</v>
          </cell>
          <cell r="U44">
            <v>26.554882925338937</v>
          </cell>
          <cell r="V44">
            <v>0.72267996666734646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-8.6506506038466588E-2</v>
          </cell>
          <cell r="H46" t="str">
            <v>1.56</v>
          </cell>
          <cell r="I46" t="str">
            <v>OVERPRICED</v>
          </cell>
          <cell r="J46">
            <v>7.6080415061111335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2.2969227070088749E-3</v>
          </cell>
          <cell r="O46">
            <v>1.5635831994229339</v>
          </cell>
          <cell r="P46">
            <v>4.5938454140179719E-3</v>
          </cell>
          <cell r="Q46">
            <v>1.5671663988458682</v>
          </cell>
          <cell r="R46">
            <v>9.1876908280359437E-3</v>
          </cell>
          <cell r="S46">
            <v>1.5743327976917361</v>
          </cell>
          <cell r="T46">
            <v>1.8375381656071887E-2</v>
          </cell>
          <cell r="U46">
            <v>1.5886655953834723</v>
          </cell>
          <cell r="V46">
            <v>4.5938454140179719E-2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-0.13040453396138196</v>
          </cell>
          <cell r="H48" t="str">
            <v>10.30</v>
          </cell>
          <cell r="I48" t="str">
            <v>OVERPRICED</v>
          </cell>
          <cell r="J48">
            <v>26.967350576428423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-1.7930948452309803E-2</v>
          </cell>
          <cell r="O48">
            <v>10.115311230941209</v>
          </cell>
          <cell r="P48">
            <v>-3.5861896904619717E-2</v>
          </cell>
          <cell r="Q48">
            <v>9.9306224618824182</v>
          </cell>
          <cell r="R48">
            <v>-7.1723793809239544E-2</v>
          </cell>
          <cell r="S48">
            <v>9.5612449237648338</v>
          </cell>
          <cell r="T48">
            <v>-0.14344758761847887</v>
          </cell>
          <cell r="U48">
            <v>8.8224898475296687</v>
          </cell>
          <cell r="V48">
            <v>-0.35861896904619694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-0.17681871890141498</v>
          </cell>
          <cell r="H49" t="str">
            <v>20.50</v>
          </cell>
          <cell r="I49" t="str">
            <v>OVERPRICED</v>
          </cell>
          <cell r="J49">
            <v>834.59221737112989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-3.9318245270755003E-2</v>
          </cell>
          <cell r="O49">
            <v>19.693975971949524</v>
          </cell>
          <cell r="P49">
            <v>-7.8636490541510118E-2</v>
          </cell>
          <cell r="Q49">
            <v>18.887951943899044</v>
          </cell>
          <cell r="R49">
            <v>-0.15727298108302001</v>
          </cell>
          <cell r="S49">
            <v>17.275903887798091</v>
          </cell>
          <cell r="T49">
            <v>-0.31454596216604003</v>
          </cell>
          <cell r="U49">
            <v>14.051807775596179</v>
          </cell>
          <cell r="V49">
            <v>-0.78636490541509985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-1.7243439119251545E-2</v>
          </cell>
          <cell r="H50" t="str">
            <v>9.55</v>
          </cell>
          <cell r="I50" t="str">
            <v>FAIRLY PRICED</v>
          </cell>
          <cell r="J50">
            <v>4.6963555051154726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3.42128073157979E-2</v>
          </cell>
          <cell r="O50">
            <v>9.8767323098658704</v>
          </cell>
          <cell r="P50">
            <v>6.8425614631595799E-2</v>
          </cell>
          <cell r="Q50">
            <v>10.20346461973174</v>
          </cell>
          <cell r="R50">
            <v>0.1368512292631916</v>
          </cell>
          <cell r="S50">
            <v>10.856929239463481</v>
          </cell>
          <cell r="T50">
            <v>0.2737024585263832</v>
          </cell>
          <cell r="U50">
            <v>12.16385847892696</v>
          </cell>
          <cell r="V50">
            <v>0.68425614631595777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0.10712723394336301</v>
          </cell>
          <cell r="H51" t="str">
            <v>14.00</v>
          </cell>
          <cell r="I51" t="str">
            <v>UNDERPRICED</v>
          </cell>
          <cell r="J51">
            <v>4.7112634441452492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9.152184987975942E-2</v>
          </cell>
          <cell r="O51">
            <v>15.281305898316631</v>
          </cell>
          <cell r="P51">
            <v>0.18304369975951906</v>
          </cell>
          <cell r="Q51">
            <v>16.562611796633266</v>
          </cell>
          <cell r="R51">
            <v>0.3660873995190379</v>
          </cell>
          <cell r="S51">
            <v>19.125223593266529</v>
          </cell>
          <cell r="T51">
            <v>0.73217479903807581</v>
          </cell>
          <cell r="U51">
            <v>24.250447186533062</v>
          </cell>
          <cell r="V51">
            <v>1.8304369975951897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0.45704904414458802</v>
          </cell>
          <cell r="H52" t="str">
            <v>0.95</v>
          </cell>
          <cell r="I52" t="str">
            <v>UNDERPRICED</v>
          </cell>
          <cell r="J52">
            <v>4.6746702391755353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0.25276310894076381</v>
          </cell>
          <cell r="O52">
            <v>1.1901249534937255</v>
          </cell>
          <cell r="P52">
            <v>0.50552621788152763</v>
          </cell>
          <cell r="Q52">
            <v>1.4302499069874512</v>
          </cell>
          <cell r="R52">
            <v>1.0110524357630553</v>
          </cell>
          <cell r="S52">
            <v>1.9104998139749023</v>
          </cell>
          <cell r="T52">
            <v>2.0221048715261101</v>
          </cell>
          <cell r="U52">
            <v>2.8709996279498045</v>
          </cell>
          <cell r="V52">
            <v>5.0552621788152745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-0.1187028072061846</v>
          </cell>
          <cell r="H53" t="str">
            <v>14.00</v>
          </cell>
          <cell r="I53" t="str">
            <v>OVERPRICED</v>
          </cell>
          <cell r="J53">
            <v>9.3556848770262029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-1.2538883424666025E-2</v>
          </cell>
          <cell r="O53">
            <v>13.824455632054676</v>
          </cell>
          <cell r="P53">
            <v>-2.5077766849331939E-2</v>
          </cell>
          <cell r="Q53">
            <v>13.648911264109353</v>
          </cell>
          <cell r="R53">
            <v>-5.0155533698663879E-2</v>
          </cell>
          <cell r="S53">
            <v>13.297822528218706</v>
          </cell>
          <cell r="T53">
            <v>-0.10031106739732787</v>
          </cell>
          <cell r="U53">
            <v>12.595645056437411</v>
          </cell>
          <cell r="V53">
            <v>-0.25077766849331962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-0.17780919712980175</v>
          </cell>
          <cell r="H54" t="str">
            <v>1,270.00</v>
          </cell>
          <cell r="I54" t="str">
            <v>OVERPRICED</v>
          </cell>
          <cell r="J54">
            <v>30.749338767933892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-3.9774649964494202E-2</v>
          </cell>
          <cell r="O54">
            <v>1219.4861945450923</v>
          </cell>
          <cell r="P54">
            <v>-7.9549299928988626E-2</v>
          </cell>
          <cell r="Q54">
            <v>1168.9723890901844</v>
          </cell>
          <cell r="R54">
            <v>-0.15909859985797714</v>
          </cell>
          <cell r="S54">
            <v>1067.944778180369</v>
          </cell>
          <cell r="T54">
            <v>-0.3181971997159545</v>
          </cell>
          <cell r="U54">
            <v>865.88955636073774</v>
          </cell>
          <cell r="V54">
            <v>-0.79549299928988626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0</v>
          </cell>
          <cell r="H55" t="e">
            <v>#N/A</v>
          </cell>
          <cell r="I55" t="str">
            <v>FAIRLY PRICED</v>
          </cell>
          <cell r="J55" t="e">
            <v>#N/A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-4.3564428484739473E-2</v>
          </cell>
          <cell r="H58" t="str">
            <v>8.30</v>
          </cell>
          <cell r="I58" t="str">
            <v>FAIRLY PRICED</v>
          </cell>
          <cell r="J58">
            <v>5.7723345967120547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2.2084299342596703E-2</v>
          </cell>
          <cell r="O58">
            <v>8.4832996845435531</v>
          </cell>
          <cell r="P58">
            <v>4.4168598685193183E-2</v>
          </cell>
          <cell r="Q58">
            <v>8.6665993690871037</v>
          </cell>
          <cell r="R58">
            <v>8.8337197370386367E-2</v>
          </cell>
          <cell r="S58">
            <v>9.0331987381742085</v>
          </cell>
          <cell r="T58">
            <v>0.17667439474077296</v>
          </cell>
          <cell r="U58">
            <v>9.7663974763484163</v>
          </cell>
          <cell r="V58">
            <v>0.44168598685193228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-1.983391696084098E-2</v>
          </cell>
          <cell r="H59" t="str">
            <v>2.05</v>
          </cell>
          <cell r="I59" t="str">
            <v>FAIRLY PRICED</v>
          </cell>
          <cell r="J59">
            <v>11.013656457959927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3.3019135196568516E-2</v>
          </cell>
          <cell r="O59">
            <v>2.1176892271529653</v>
          </cell>
          <cell r="P59">
            <v>6.6038270393136811E-2</v>
          </cell>
          <cell r="Q59">
            <v>2.1853784543059303</v>
          </cell>
          <cell r="R59">
            <v>0.13207654078627362</v>
          </cell>
          <cell r="S59">
            <v>2.3207569086118607</v>
          </cell>
          <cell r="T59">
            <v>0.26415308157254724</v>
          </cell>
          <cell r="U59">
            <v>2.5915138172237215</v>
          </cell>
          <cell r="V59">
            <v>0.66038270393136811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-0.24318096322957933</v>
          </cell>
          <cell r="H60" t="str">
            <v>0.55</v>
          </cell>
          <cell r="I60" t="str">
            <v>OVERPRICED</v>
          </cell>
          <cell r="J60">
            <v>-4.8552900813718347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-3.1818181818181968E-2</v>
          </cell>
          <cell r="O60">
            <v>0.53249999999999997</v>
          </cell>
          <cell r="P60">
            <v>-6.3636363636363713E-2</v>
          </cell>
          <cell r="Q60">
            <v>0.51500000000000001</v>
          </cell>
          <cell r="R60">
            <v>-0.12727272727272732</v>
          </cell>
          <cell r="S60">
            <v>0.48000000000000004</v>
          </cell>
          <cell r="T60">
            <v>-0.25454545454545463</v>
          </cell>
          <cell r="U60">
            <v>0.41</v>
          </cell>
          <cell r="V60">
            <v>-0.63636363636363635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0.42488434375955925</v>
          </cell>
          <cell r="H61" t="str">
            <v>0.22</v>
          </cell>
          <cell r="I61" t="str">
            <v>UNDERPRICED</v>
          </cell>
          <cell r="J61">
            <v>2.7022908422680842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0.23794186420491936</v>
          </cell>
          <cell r="O61">
            <v>0.27234721012508228</v>
          </cell>
          <cell r="P61">
            <v>0.47588372840983917</v>
          </cell>
          <cell r="Q61">
            <v>0.32469442025016459</v>
          </cell>
          <cell r="R61">
            <v>0.95176745681967789</v>
          </cell>
          <cell r="S61">
            <v>0.42938884050032916</v>
          </cell>
          <cell r="T61">
            <v>1.9035349136393558</v>
          </cell>
          <cell r="U61">
            <v>0.63877768100065824</v>
          </cell>
          <cell r="V61">
            <v>4.7588372840983899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0.38804832231854558</v>
          </cell>
          <cell r="H63" t="str">
            <v>1.46</v>
          </cell>
          <cell r="I63" t="str">
            <v>UNDERPRICED</v>
          </cell>
          <cell r="J63">
            <v>3.7069702291281148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0.22096811091834478</v>
          </cell>
          <cell r="O63">
            <v>1.7826134419407833</v>
          </cell>
          <cell r="P63">
            <v>0.44193622183668957</v>
          </cell>
          <cell r="Q63">
            <v>2.1052268838815666</v>
          </cell>
          <cell r="R63">
            <v>0.88387244367337936</v>
          </cell>
          <cell r="S63">
            <v>2.7504537677631338</v>
          </cell>
          <cell r="T63">
            <v>1.7677448873467587</v>
          </cell>
          <cell r="U63">
            <v>4.0409075355262676</v>
          </cell>
          <cell r="V63">
            <v>4.4193622183668966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-5.6737628094910918E-2</v>
          </cell>
          <cell r="H66" t="str">
            <v>5.57</v>
          </cell>
          <cell r="I66" t="str">
            <v>OVERPRICED</v>
          </cell>
          <cell r="J66">
            <v>9.0768862778817674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1.6014191023871138E-2</v>
          </cell>
          <cell r="O66">
            <v>5.6591990440029623</v>
          </cell>
          <cell r="P66">
            <v>3.2028382047742054E-2</v>
          </cell>
          <cell r="Q66">
            <v>5.7483980880059233</v>
          </cell>
          <cell r="R66">
            <v>6.4056764095484109E-2</v>
          </cell>
          <cell r="S66">
            <v>5.9267961760118464</v>
          </cell>
          <cell r="T66">
            <v>0.12811352819096822</v>
          </cell>
          <cell r="U66">
            <v>6.2835923520236934</v>
          </cell>
          <cell r="V66">
            <v>0.32028382047742054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-4.9509857486406905E-2</v>
          </cell>
          <cell r="H67" t="str">
            <v>59.75</v>
          </cell>
          <cell r="I67" t="str">
            <v>FAIRLY PRICED</v>
          </cell>
          <cell r="J67">
            <v>6.9213448842010683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1.9344691721867369E-2</v>
          </cell>
          <cell r="O67">
            <v>60.905845330381574</v>
          </cell>
          <cell r="P67">
            <v>3.8689383443734737E-2</v>
          </cell>
          <cell r="Q67">
            <v>62.061690660763148</v>
          </cell>
          <cell r="R67">
            <v>7.7378766887469252E-2</v>
          </cell>
          <cell r="S67">
            <v>64.373381321526281</v>
          </cell>
          <cell r="T67">
            <v>0.1547575337749385</v>
          </cell>
          <cell r="U67">
            <v>68.996762643052577</v>
          </cell>
          <cell r="V67">
            <v>0.38689383443734648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-0.11679205716232385</v>
          </cell>
          <cell r="H68" t="str">
            <v>4.29</v>
          </cell>
          <cell r="I68" t="str">
            <v>OVERPRICED</v>
          </cell>
          <cell r="J68">
            <v>17.748156636936457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-1.1658424608321116E-2</v>
          </cell>
          <cell r="O68">
            <v>4.2399853584303022</v>
          </cell>
          <cell r="P68">
            <v>-2.3316849216642566E-2</v>
          </cell>
          <cell r="Q68">
            <v>4.1899707168606035</v>
          </cell>
          <cell r="R68">
            <v>-4.6633698433285131E-2</v>
          </cell>
          <cell r="S68">
            <v>4.089941433721207</v>
          </cell>
          <cell r="T68">
            <v>-9.3267396866569929E-2</v>
          </cell>
          <cell r="U68">
            <v>3.8898828674424148</v>
          </cell>
          <cell r="V68">
            <v>-0.23316849216642488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0.59036217358886245</v>
          </cell>
          <cell r="H70" t="str">
            <v>0.63</v>
          </cell>
          <cell r="I70" t="str">
            <v>UNDERPRICED</v>
          </cell>
          <cell r="J70">
            <v>0.93057595378567726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0.31419276612216729</v>
          </cell>
          <cell r="O70">
            <v>0.82794144265696534</v>
          </cell>
          <cell r="P70">
            <v>0.62838553224433502</v>
          </cell>
          <cell r="Q70">
            <v>1.025882885313931</v>
          </cell>
          <cell r="R70">
            <v>1.2567710644886696</v>
          </cell>
          <cell r="S70">
            <v>1.4217657706278619</v>
          </cell>
          <cell r="T70">
            <v>2.5135421289773388</v>
          </cell>
          <cell r="U70">
            <v>2.2135315412557235</v>
          </cell>
          <cell r="V70">
            <v>6.2838553224433475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0.15046373336796828</v>
          </cell>
          <cell r="H71" t="str">
            <v>0.34</v>
          </cell>
          <cell r="I71" t="str">
            <v>UNDERPRICED</v>
          </cell>
          <cell r="J71">
            <v>3.222785393220962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>
            <v>0.11149097305759614</v>
          </cell>
          <cell r="O71">
            <v>0.37790693083958271</v>
          </cell>
          <cell r="P71">
            <v>0.22298194611519229</v>
          </cell>
          <cell r="Q71">
            <v>0.4158138616791654</v>
          </cell>
          <cell r="R71">
            <v>0.44596389223038457</v>
          </cell>
          <cell r="S71">
            <v>0.49162772335833077</v>
          </cell>
          <cell r="T71">
            <v>0.89192778446076915</v>
          </cell>
          <cell r="U71">
            <v>0.64325544671666157</v>
          </cell>
          <cell r="V71">
            <v>2.2298194611519229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0.21137478508734081</v>
          </cell>
          <cell r="H72" t="str">
            <v>0.36</v>
          </cell>
          <cell r="I72" t="str">
            <v>UNDERPRICED</v>
          </cell>
          <cell r="J72">
            <v>2.9202528805053016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>
            <v>0.13955831377097927</v>
          </cell>
          <cell r="O72">
            <v>0.41024099295755251</v>
          </cell>
          <cell r="P72">
            <v>0.27911662754195854</v>
          </cell>
          <cell r="Q72">
            <v>0.46048198591510503</v>
          </cell>
          <cell r="R72">
            <v>0.5582332550839173</v>
          </cell>
          <cell r="S72">
            <v>0.56096397183021018</v>
          </cell>
          <cell r="T72">
            <v>1.1164665101678346</v>
          </cell>
          <cell r="U72">
            <v>0.76192794366042038</v>
          </cell>
          <cell r="V72">
            <v>2.7911662754195863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0.18307202137655251</v>
          </cell>
          <cell r="H73" t="str">
            <v>0.52</v>
          </cell>
          <cell r="I73" t="str">
            <v>UNDERPRICED</v>
          </cell>
          <cell r="J73">
            <v>4.182061423542863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0.12651661953360294</v>
          </cell>
          <cell r="O73">
            <v>0.5857886421574735</v>
          </cell>
          <cell r="P73">
            <v>0.25303323906720587</v>
          </cell>
          <cell r="Q73">
            <v>0.6515772843149471</v>
          </cell>
          <cell r="R73">
            <v>0.50606647813441197</v>
          </cell>
          <cell r="S73">
            <v>0.7831545686298943</v>
          </cell>
          <cell r="T73">
            <v>1.0121329562688239</v>
          </cell>
          <cell r="U73">
            <v>1.0463091372597886</v>
          </cell>
          <cell r="V73">
            <v>2.5303323906720596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7.1444079288878498E-2</v>
          </cell>
          <cell r="H74" t="str">
            <v>1.80</v>
          </cell>
          <cell r="I74" t="str">
            <v>UNDERPRICED</v>
          </cell>
          <cell r="J74">
            <v>9.0909679135620607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7.5079328676382673E-2</v>
          </cell>
          <cell r="O74">
            <v>1.9351427916174888</v>
          </cell>
          <cell r="P74">
            <v>0.15015865735276557</v>
          </cell>
          <cell r="Q74">
            <v>2.0702855832349782</v>
          </cell>
          <cell r="R74">
            <v>0.30031731470553091</v>
          </cell>
          <cell r="S74">
            <v>2.3405711664699558</v>
          </cell>
          <cell r="T74">
            <v>0.60063462941106183</v>
          </cell>
          <cell r="U74">
            <v>2.8811423329399113</v>
          </cell>
          <cell r="V74">
            <v>1.5015865735276548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0.37972615928575548</v>
          </cell>
          <cell r="H75" t="str">
            <v>0.22</v>
          </cell>
          <cell r="I75" t="str">
            <v>UNDERPRICED</v>
          </cell>
          <cell r="J75">
            <v>1.3920135266402875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0.21713332267023233</v>
          </cell>
          <cell r="O75">
            <v>0.26776933098745109</v>
          </cell>
          <cell r="P75">
            <v>0.434266645340464</v>
          </cell>
          <cell r="Q75">
            <v>0.3155386619749021</v>
          </cell>
          <cell r="R75">
            <v>0.86853329068092799</v>
          </cell>
          <cell r="S75">
            <v>0.41107732394980417</v>
          </cell>
          <cell r="T75">
            <v>1.7370665813618564</v>
          </cell>
          <cell r="U75">
            <v>0.60215464789960838</v>
          </cell>
          <cell r="V75">
            <v>4.3426664534046404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-3.5251895519967144E-2</v>
          </cell>
          <cell r="H76" t="str">
            <v>2.01</v>
          </cell>
          <cell r="I76" t="str">
            <v>FAIRLY PRICED</v>
          </cell>
          <cell r="J76">
            <v>5.6004357713241948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2.5914650129977401E-2</v>
          </cell>
          <cell r="O76">
            <v>2.0620884467612544</v>
          </cell>
          <cell r="P76">
            <v>5.1829300259955025E-2</v>
          </cell>
          <cell r="Q76">
            <v>2.1141768935225094</v>
          </cell>
          <cell r="R76">
            <v>0.10365860051990983</v>
          </cell>
          <cell r="S76">
            <v>2.2183537870450185</v>
          </cell>
          <cell r="T76">
            <v>0.20731720103981965</v>
          </cell>
          <cell r="U76">
            <v>2.4267075740900372</v>
          </cell>
          <cell r="V76">
            <v>0.51829300259954936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-4.5036841191731479E-2</v>
          </cell>
          <cell r="H77" t="str">
            <v>0.20</v>
          </cell>
          <cell r="I77" t="str">
            <v>FAIRLY PRICED</v>
          </cell>
          <cell r="J77">
            <v>69.404986396189884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2.1405822974986721E-2</v>
          </cell>
          <cell r="O77">
            <v>0.20428116459499734</v>
          </cell>
          <cell r="P77">
            <v>4.2811645949973443E-2</v>
          </cell>
          <cell r="Q77">
            <v>0.20856232918999471</v>
          </cell>
          <cell r="R77">
            <v>8.5623291899946885E-2</v>
          </cell>
          <cell r="S77">
            <v>0.2171246583799894</v>
          </cell>
          <cell r="T77">
            <v>0.17124658379989377</v>
          </cell>
          <cell r="U77">
            <v>0.23424931675997876</v>
          </cell>
          <cell r="V77">
            <v>0.4281164594997342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>
            <v>0.2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0.12172484129333791</v>
          </cell>
          <cell r="H80" t="str">
            <v>0.20</v>
          </cell>
          <cell r="I80" t="str">
            <v>UNDERPRICED</v>
          </cell>
          <cell r="J80">
            <v>4.4336615071151186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9.8248314249141266E-2</v>
          </cell>
          <cell r="O80">
            <v>0.21964966284982826</v>
          </cell>
          <cell r="P80">
            <v>0.19649662849828253</v>
          </cell>
          <cell r="Q80">
            <v>0.23929932569965651</v>
          </cell>
          <cell r="R80">
            <v>0.39299325699656529</v>
          </cell>
          <cell r="S80">
            <v>0.27859865139931306</v>
          </cell>
          <cell r="T80">
            <v>0.7859865139931308</v>
          </cell>
          <cell r="U80">
            <v>0.35719730279862616</v>
          </cell>
          <cell r="V80">
            <v>1.9649662849828262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-0.24687976976660511</v>
          </cell>
          <cell r="H81">
            <v>0.2</v>
          </cell>
          <cell r="I81" t="str">
            <v>OVERPRICED</v>
          </cell>
          <cell r="J81">
            <v>-3.4150649787329201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>
            <v>0</v>
          </cell>
          <cell r="O81">
            <v>0.2</v>
          </cell>
          <cell r="P81">
            <v>0</v>
          </cell>
          <cell r="Q81">
            <v>0.2</v>
          </cell>
          <cell r="R81">
            <v>0</v>
          </cell>
          <cell r="S81">
            <v>0.2</v>
          </cell>
          <cell r="T81">
            <v>0</v>
          </cell>
          <cell r="U81">
            <v>0.2</v>
          </cell>
          <cell r="V81">
            <v>0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0.39</v>
          </cell>
          <cell r="I83" t="str">
            <v>FAIRLY PRICED</v>
          </cell>
          <cell r="J83">
            <v>5.0322807255214803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8.3881593771855778E-2</v>
          </cell>
          <cell r="O83">
            <v>0.42271382157102377</v>
          </cell>
          <cell r="P83">
            <v>0.16776318754371156</v>
          </cell>
          <cell r="Q83">
            <v>0.45542764314204753</v>
          </cell>
          <cell r="R83">
            <v>0.33552637508742311</v>
          </cell>
          <cell r="S83">
            <v>0.52085528628409505</v>
          </cell>
          <cell r="T83">
            <v>0.67105275017484645</v>
          </cell>
          <cell r="U83">
            <v>0.65171057256819009</v>
          </cell>
          <cell r="V83">
            <v>1.6776318754371151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1.7757803487431899E-2</v>
          </cell>
          <cell r="H85" t="str">
            <v>17.65</v>
          </cell>
          <cell r="I85" t="str">
            <v>FAIRLY PRICED</v>
          </cell>
          <cell r="J85">
            <v>4.9157980020119059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5.034110873077946E-2</v>
          </cell>
          <cell r="O85">
            <v>18.538520569098257</v>
          </cell>
          <cell r="P85">
            <v>0.1006822174615587</v>
          </cell>
          <cell r="Q85">
            <v>19.427041138196511</v>
          </cell>
          <cell r="R85">
            <v>0.20136443492311762</v>
          </cell>
          <cell r="S85">
            <v>21.204082276393024</v>
          </cell>
          <cell r="T85">
            <v>0.40272886984623524</v>
          </cell>
          <cell r="U85">
            <v>24.758164552786049</v>
          </cell>
          <cell r="V85">
            <v>1.0068221746155879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0.37218116561296755</v>
          </cell>
          <cell r="H86" t="str">
            <v>2.60</v>
          </cell>
          <cell r="I86" t="str">
            <v>UNDERPRICED</v>
          </cell>
          <cell r="J86">
            <v>1.838093410957083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0.21365664804195417</v>
          </cell>
          <cell r="O86">
            <v>3.1555072849090808</v>
          </cell>
          <cell r="P86">
            <v>0.42731329608390833</v>
          </cell>
          <cell r="Q86">
            <v>3.7110145698181616</v>
          </cell>
          <cell r="R86">
            <v>0.85462659216781711</v>
          </cell>
          <cell r="S86">
            <v>4.8220291396363244</v>
          </cell>
          <cell r="T86">
            <v>1.7092531843356338</v>
          </cell>
          <cell r="U86">
            <v>7.0440582792726483</v>
          </cell>
          <cell r="V86">
            <v>4.2731329608390842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0.17580292128398853</v>
          </cell>
          <cell r="H87" t="str">
            <v>17.00</v>
          </cell>
          <cell r="I87" t="str">
            <v>UNDERPRICED</v>
          </cell>
          <cell r="J87">
            <v>3.2548831411067005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0.12316707452955922</v>
          </cell>
          <cell r="O87">
            <v>19.093840267002506</v>
          </cell>
          <cell r="P87">
            <v>0.24633414905911843</v>
          </cell>
          <cell r="Q87">
            <v>21.187680534005015</v>
          </cell>
          <cell r="R87">
            <v>0.49266829811823665</v>
          </cell>
          <cell r="S87">
            <v>25.375361068010022</v>
          </cell>
          <cell r="T87">
            <v>0.98533659623647329</v>
          </cell>
          <cell r="U87">
            <v>33.750722136020045</v>
          </cell>
          <cell r="V87">
            <v>2.4633414905911835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0.13980817398233616</v>
          </cell>
          <cell r="H90" t="str">
            <v>3.60</v>
          </cell>
          <cell r="I90" t="str">
            <v>UNDERPRICED</v>
          </cell>
          <cell r="J90">
            <v>-4.9136382060222052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0.10658097384848531</v>
          </cell>
          <cell r="O90">
            <v>3.983691505854547</v>
          </cell>
          <cell r="P90">
            <v>0.21316194769697083</v>
          </cell>
          <cell r="Q90">
            <v>4.3673830117090953</v>
          </cell>
          <cell r="R90">
            <v>0.42632389539394144</v>
          </cell>
          <cell r="S90">
            <v>5.1347660234181891</v>
          </cell>
          <cell r="T90">
            <v>0.85264779078788289</v>
          </cell>
          <cell r="U90">
            <v>6.6695320468363786</v>
          </cell>
          <cell r="V90">
            <v>2.1316194769697074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-1.48005269531702E-2</v>
          </cell>
          <cell r="H91" t="str">
            <v>490.00</v>
          </cell>
          <cell r="I91" t="str">
            <v>FAIRLY PRICED</v>
          </cell>
          <cell r="J91">
            <v>8.8535467618199544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3.5338482315043773E-2</v>
          </cell>
          <cell r="O91">
            <v>507.31585633437146</v>
          </cell>
          <cell r="P91">
            <v>7.0676964630087546E-2</v>
          </cell>
          <cell r="Q91">
            <v>524.63171266874292</v>
          </cell>
          <cell r="R91">
            <v>0.14135392926017532</v>
          </cell>
          <cell r="S91">
            <v>559.26342533748596</v>
          </cell>
          <cell r="T91">
            <v>0.28270785852035063</v>
          </cell>
          <cell r="U91">
            <v>628.5268506749718</v>
          </cell>
          <cell r="V91">
            <v>0.70676964630087635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1.6635317742169642E-2</v>
          </cell>
          <cell r="H92" t="str">
            <v>105.80</v>
          </cell>
          <cell r="I92" t="str">
            <v>FAIRLY PRICED</v>
          </cell>
          <cell r="J92">
            <v>3.512994540544486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4.982387599601501E-2</v>
          </cell>
          <cell r="O92">
            <v>111.07136608037838</v>
          </cell>
          <cell r="P92">
            <v>9.9647751992029798E-2</v>
          </cell>
          <cell r="Q92">
            <v>116.34273216075675</v>
          </cell>
          <cell r="R92">
            <v>0.1992955039840596</v>
          </cell>
          <cell r="S92">
            <v>126.8854643215135</v>
          </cell>
          <cell r="T92">
            <v>0.39859100796811919</v>
          </cell>
          <cell r="U92">
            <v>147.97092864302701</v>
          </cell>
          <cell r="V92">
            <v>0.9964775199202982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2.6676189899090465E-2</v>
          </cell>
          <cell r="H94" t="str">
            <v>1.39</v>
          </cell>
          <cell r="I94" t="str">
            <v>FAIRLY PRICED</v>
          </cell>
          <cell r="J94">
            <v>1701.2047906264183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5.4450632092531093E-2</v>
          </cell>
          <cell r="O94">
            <v>1.4656863786086181</v>
          </cell>
          <cell r="P94">
            <v>0.10890126418506219</v>
          </cell>
          <cell r="Q94">
            <v>1.5413727572172364</v>
          </cell>
          <cell r="R94">
            <v>0.21780252837012437</v>
          </cell>
          <cell r="S94">
            <v>1.6927455144344727</v>
          </cell>
          <cell r="T94">
            <v>0.43560505674024852</v>
          </cell>
          <cell r="U94">
            <v>1.9954910288689454</v>
          </cell>
          <cell r="V94">
            <v>1.0890126418506214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0.23165799108372553</v>
          </cell>
          <cell r="H95" t="str">
            <v>1.60</v>
          </cell>
          <cell r="I95" t="str">
            <v>UNDERPRICED</v>
          </cell>
          <cell r="J95">
            <v>3.3589601181278379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0.14890465794646834</v>
          </cell>
          <cell r="O95">
            <v>1.8382474527143495</v>
          </cell>
          <cell r="P95">
            <v>0.29780931589293669</v>
          </cell>
          <cell r="Q95">
            <v>2.076494905428699</v>
          </cell>
          <cell r="R95">
            <v>0.59561863178587338</v>
          </cell>
          <cell r="S95">
            <v>2.5529898108573974</v>
          </cell>
          <cell r="T95">
            <v>1.1912372635717468</v>
          </cell>
          <cell r="U95">
            <v>3.5059796217147952</v>
          </cell>
          <cell r="V95">
            <v>2.9780931589293664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0.3451927914218505</v>
          </cell>
          <cell r="H97" t="str">
            <v>6.20</v>
          </cell>
          <cell r="I97" t="str">
            <v>UNDERPRICED</v>
          </cell>
          <cell r="J97">
            <v>2.8486176337140634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0.20122061431178229</v>
          </cell>
          <cell r="O97">
            <v>7.4475678087330506</v>
          </cell>
          <cell r="P97">
            <v>0.40244122862356457</v>
          </cell>
          <cell r="Q97">
            <v>8.6951356174661001</v>
          </cell>
          <cell r="R97">
            <v>0.80488245724712937</v>
          </cell>
          <cell r="S97">
            <v>11.190271234932203</v>
          </cell>
          <cell r="T97">
            <v>1.6097649144942592</v>
          </cell>
          <cell r="U97">
            <v>16.180542469864406</v>
          </cell>
          <cell r="V97">
            <v>4.0244122862356466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-0.16944231683468805</v>
          </cell>
          <cell r="H99" t="str">
            <v>129.25</v>
          </cell>
          <cell r="I99" t="str">
            <v>OVERPRICED</v>
          </cell>
          <cell r="J99">
            <v>22.487625210724705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-3.5919256348357465E-2</v>
          </cell>
          <cell r="O99">
            <v>124.6074361169748</v>
          </cell>
          <cell r="P99">
            <v>-7.183851269671504E-2</v>
          </cell>
          <cell r="Q99">
            <v>119.96487223394958</v>
          </cell>
          <cell r="R99">
            <v>-0.14367702539342997</v>
          </cell>
          <cell r="S99">
            <v>110.67974446789917</v>
          </cell>
          <cell r="T99">
            <v>-0.28735405078685994</v>
          </cell>
          <cell r="U99">
            <v>92.109488935798353</v>
          </cell>
          <cell r="V99">
            <v>-0.71838512696714996</v>
          </cell>
          <cell r="W99">
            <v>36.398722339495876</v>
          </cell>
        </row>
        <row r="100">
          <cell r="I100">
            <v>26</v>
          </cell>
        </row>
        <row r="101">
          <cell r="I101">
            <v>29</v>
          </cell>
        </row>
        <row r="102">
          <cell r="I102">
            <v>22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1230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49603.32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3790.7999999999997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213300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173110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166935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30294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42585.9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763708.5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390144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67656.5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189810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198016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22370.6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508680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90666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103200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400000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174105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2871000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235206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1985.2669999999998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17325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2776.5450000000001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23820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34146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14256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27192.000000000004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19364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102500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114600.00000000001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57400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7533.5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37100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1006678.2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9960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2008.9999999999998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1045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781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3036.7999999999997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2318.4568000000004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29873.2075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5362.5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4365.8999999999996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>
            <v>2488.8000000000002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>
            <v>1548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4160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18900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2457.4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10612.8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2946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1668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>
            <v>2582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5218.2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12248.217500000001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3380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22100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44748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288335.60000000003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35921.216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1072.3154999999999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690.25600000000009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2506.35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2630820.8246374996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</row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</row>
        <row r="3">
          <cell r="A3" t="str">
            <v>Printed 14/08/2019 14:53:49.049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 t="str">
            <v>S/N</v>
          </cell>
          <cell r="B6" t="str">
            <v>COMPANY</v>
          </cell>
          <cell r="C6">
            <v>0</v>
          </cell>
          <cell r="D6" t="str">
            <v>PCLOSE</v>
          </cell>
          <cell r="E6">
            <v>0</v>
          </cell>
          <cell r="F6" t="str">
            <v>OOPEN</v>
          </cell>
          <cell r="G6">
            <v>0</v>
          </cell>
          <cell r="H6" t="str">
            <v>OPEN</v>
          </cell>
          <cell r="I6">
            <v>0</v>
          </cell>
          <cell r="J6" t="str">
            <v>HIGH</v>
          </cell>
          <cell r="K6">
            <v>0</v>
          </cell>
          <cell r="L6" t="str">
            <v>LOW</v>
          </cell>
          <cell r="M6">
            <v>0</v>
          </cell>
          <cell r="N6" t="str">
            <v>%SPREAD</v>
          </cell>
          <cell r="O6" t="str">
            <v>OCLOSE</v>
          </cell>
          <cell r="P6">
            <v>0</v>
          </cell>
          <cell r="Q6">
            <v>0</v>
          </cell>
          <cell r="R6" t="str">
            <v>CLOSE</v>
          </cell>
          <cell r="S6">
            <v>0</v>
          </cell>
          <cell r="T6">
            <v>0</v>
          </cell>
          <cell r="U6" t="str">
            <v>CHANGE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</row>
        <row r="7">
          <cell r="B7" t="str">
            <v>ABCTRANS</v>
          </cell>
          <cell r="C7">
            <v>0</v>
          </cell>
          <cell r="D7" t="str">
            <v>0.30</v>
          </cell>
          <cell r="E7">
            <v>0</v>
          </cell>
          <cell r="F7" t="str">
            <v>-</v>
          </cell>
          <cell r="G7">
            <v>0</v>
          </cell>
          <cell r="H7" t="str">
            <v>0.30</v>
          </cell>
          <cell r="I7">
            <v>0</v>
          </cell>
          <cell r="J7" t="str">
            <v>-</v>
          </cell>
          <cell r="K7">
            <v>0</v>
          </cell>
          <cell r="L7" t="str">
            <v>-</v>
          </cell>
          <cell r="M7">
            <v>0</v>
          </cell>
          <cell r="N7" t="str">
            <v>-</v>
          </cell>
          <cell r="O7" t="str">
            <v>-</v>
          </cell>
          <cell r="P7">
            <v>0</v>
          </cell>
          <cell r="Q7">
            <v>0</v>
          </cell>
          <cell r="R7" t="str">
            <v>0.30</v>
          </cell>
          <cell r="S7">
            <v>0</v>
          </cell>
          <cell r="T7">
            <v>0</v>
          </cell>
          <cell r="U7" t="str">
            <v>-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 t="str">
            <v>ACADEMY</v>
          </cell>
          <cell r="C8">
            <v>0</v>
          </cell>
          <cell r="D8" t="str">
            <v>0.35</v>
          </cell>
          <cell r="E8">
            <v>0</v>
          </cell>
          <cell r="F8" t="str">
            <v>-</v>
          </cell>
          <cell r="G8">
            <v>0</v>
          </cell>
          <cell r="H8" t="str">
            <v>0.35</v>
          </cell>
          <cell r="I8">
            <v>0</v>
          </cell>
          <cell r="J8" t="str">
            <v>-</v>
          </cell>
          <cell r="K8">
            <v>0</v>
          </cell>
          <cell r="L8" t="str">
            <v>-</v>
          </cell>
          <cell r="M8">
            <v>0</v>
          </cell>
          <cell r="N8" t="str">
            <v>-</v>
          </cell>
          <cell r="O8" t="str">
            <v>-</v>
          </cell>
          <cell r="P8">
            <v>0</v>
          </cell>
          <cell r="Q8">
            <v>0</v>
          </cell>
          <cell r="R8" t="str">
            <v>0.35</v>
          </cell>
          <cell r="S8">
            <v>0</v>
          </cell>
          <cell r="T8">
            <v>0</v>
          </cell>
          <cell r="U8" t="str">
            <v>-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</row>
        <row r="9">
          <cell r="B9" t="str">
            <v>ACCESS</v>
          </cell>
          <cell r="C9">
            <v>0</v>
          </cell>
          <cell r="D9" t="str">
            <v>6.00</v>
          </cell>
          <cell r="E9">
            <v>0</v>
          </cell>
          <cell r="F9" t="str">
            <v>-</v>
          </cell>
          <cell r="G9">
            <v>0</v>
          </cell>
          <cell r="H9" t="str">
            <v>6.00</v>
          </cell>
          <cell r="I9">
            <v>0</v>
          </cell>
          <cell r="J9" t="str">
            <v>6.05</v>
          </cell>
          <cell r="K9">
            <v>0</v>
          </cell>
          <cell r="L9" t="str">
            <v>6.00</v>
          </cell>
          <cell r="M9">
            <v>0</v>
          </cell>
          <cell r="N9" t="str">
            <v>0.83</v>
          </cell>
          <cell r="O9" t="str">
            <v>-</v>
          </cell>
          <cell r="P9">
            <v>0</v>
          </cell>
          <cell r="Q9">
            <v>0</v>
          </cell>
          <cell r="R9" t="str">
            <v>6.00</v>
          </cell>
          <cell r="S9">
            <v>0</v>
          </cell>
          <cell r="T9">
            <v>0</v>
          </cell>
          <cell r="U9" t="str">
            <v>-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AFRIPRUD</v>
          </cell>
          <cell r="C10">
            <v>0</v>
          </cell>
          <cell r="D10" t="str">
            <v>3.55</v>
          </cell>
          <cell r="E10">
            <v>0</v>
          </cell>
          <cell r="F10" t="str">
            <v>-</v>
          </cell>
          <cell r="G10">
            <v>0</v>
          </cell>
          <cell r="H10" t="str">
            <v>3.55</v>
          </cell>
          <cell r="I10">
            <v>0</v>
          </cell>
          <cell r="J10" t="str">
            <v>3.60</v>
          </cell>
          <cell r="K10">
            <v>0</v>
          </cell>
          <cell r="L10" t="str">
            <v>3.60</v>
          </cell>
          <cell r="M10">
            <v>0</v>
          </cell>
          <cell r="N10" t="str">
            <v>-</v>
          </cell>
          <cell r="O10" t="str">
            <v>-</v>
          </cell>
          <cell r="P10">
            <v>0</v>
          </cell>
          <cell r="Q10">
            <v>0</v>
          </cell>
          <cell r="R10" t="str">
            <v>3.60</v>
          </cell>
          <cell r="S10">
            <v>0</v>
          </cell>
          <cell r="T10">
            <v>0</v>
          </cell>
          <cell r="U10" t="str">
            <v>0.05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B11" t="str">
            <v>AGLEVENT</v>
          </cell>
          <cell r="C11">
            <v>0</v>
          </cell>
          <cell r="D11" t="str">
            <v>0.27</v>
          </cell>
          <cell r="E11">
            <v>0</v>
          </cell>
          <cell r="F11" t="str">
            <v>-</v>
          </cell>
          <cell r="G11">
            <v>0</v>
          </cell>
          <cell r="H11" t="str">
            <v>0.27</v>
          </cell>
          <cell r="I11">
            <v>0</v>
          </cell>
          <cell r="J11" t="str">
            <v>0.25</v>
          </cell>
          <cell r="K11">
            <v>0</v>
          </cell>
          <cell r="L11" t="str">
            <v>0.25</v>
          </cell>
          <cell r="M11">
            <v>0</v>
          </cell>
          <cell r="N11" t="str">
            <v>-</v>
          </cell>
          <cell r="O11" t="str">
            <v>-</v>
          </cell>
          <cell r="P11">
            <v>0</v>
          </cell>
          <cell r="Q11">
            <v>0</v>
          </cell>
          <cell r="R11" t="str">
            <v>0.25</v>
          </cell>
          <cell r="S11">
            <v>0</v>
          </cell>
          <cell r="T11">
            <v>0</v>
          </cell>
          <cell r="U11" t="str">
            <v>-0.02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B12" t="str">
            <v>AIICO</v>
          </cell>
          <cell r="C12">
            <v>0</v>
          </cell>
          <cell r="D12" t="str">
            <v>0.63</v>
          </cell>
          <cell r="E12">
            <v>0</v>
          </cell>
          <cell r="F12" t="str">
            <v>-</v>
          </cell>
          <cell r="G12">
            <v>0</v>
          </cell>
          <cell r="H12" t="str">
            <v>0.63</v>
          </cell>
          <cell r="I12">
            <v>0</v>
          </cell>
          <cell r="J12" t="str">
            <v>0.64</v>
          </cell>
          <cell r="K12">
            <v>0</v>
          </cell>
          <cell r="L12" t="str">
            <v>0.63</v>
          </cell>
          <cell r="M12">
            <v>0</v>
          </cell>
          <cell r="N12" t="str">
            <v>1.56</v>
          </cell>
          <cell r="O12" t="str">
            <v>-</v>
          </cell>
          <cell r="P12">
            <v>0</v>
          </cell>
          <cell r="Q12">
            <v>0</v>
          </cell>
          <cell r="R12" t="str">
            <v>0.63</v>
          </cell>
          <cell r="S12">
            <v>0</v>
          </cell>
          <cell r="T12">
            <v>0</v>
          </cell>
          <cell r="U12" t="str">
            <v>-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B13" t="str">
            <v>AIRTELAFRI</v>
          </cell>
          <cell r="C13">
            <v>0</v>
          </cell>
          <cell r="D13" t="str">
            <v>323.50</v>
          </cell>
          <cell r="E13">
            <v>0</v>
          </cell>
          <cell r="F13" t="str">
            <v>-</v>
          </cell>
          <cell r="G13">
            <v>0</v>
          </cell>
          <cell r="H13" t="str">
            <v>323.50</v>
          </cell>
          <cell r="I13">
            <v>0</v>
          </cell>
          <cell r="J13" t="str">
            <v>-</v>
          </cell>
          <cell r="K13">
            <v>0</v>
          </cell>
          <cell r="L13" t="str">
            <v>-</v>
          </cell>
          <cell r="M13">
            <v>0</v>
          </cell>
          <cell r="N13" t="str">
            <v>-</v>
          </cell>
          <cell r="O13" t="str">
            <v>-</v>
          </cell>
          <cell r="P13">
            <v>0</v>
          </cell>
          <cell r="Q13">
            <v>0</v>
          </cell>
          <cell r="R13" t="str">
            <v>323.50</v>
          </cell>
          <cell r="S13">
            <v>0</v>
          </cell>
          <cell r="T13">
            <v>0</v>
          </cell>
          <cell r="U13" t="str">
            <v>-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</row>
        <row r="14">
          <cell r="B14" t="str">
            <v>ALEX</v>
          </cell>
          <cell r="C14">
            <v>0</v>
          </cell>
          <cell r="D14" t="str">
            <v>8.10</v>
          </cell>
          <cell r="E14">
            <v>0</v>
          </cell>
          <cell r="F14" t="str">
            <v>-</v>
          </cell>
          <cell r="G14">
            <v>0</v>
          </cell>
          <cell r="H14" t="str">
            <v>8.10</v>
          </cell>
          <cell r="I14">
            <v>0</v>
          </cell>
          <cell r="J14" t="str">
            <v>-</v>
          </cell>
          <cell r="K14">
            <v>0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>
            <v>0</v>
          </cell>
          <cell r="Q14">
            <v>0</v>
          </cell>
          <cell r="R14" t="str">
            <v>8.10</v>
          </cell>
          <cell r="S14">
            <v>0</v>
          </cell>
          <cell r="T14">
            <v>0</v>
          </cell>
          <cell r="U14" t="str">
            <v>-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 t="str">
            <v>BERGER</v>
          </cell>
          <cell r="C15">
            <v>0</v>
          </cell>
          <cell r="D15" t="str">
            <v>6.85</v>
          </cell>
          <cell r="E15">
            <v>0</v>
          </cell>
          <cell r="F15" t="str">
            <v>-</v>
          </cell>
          <cell r="G15">
            <v>0</v>
          </cell>
          <cell r="H15" t="str">
            <v>6.85</v>
          </cell>
          <cell r="I15">
            <v>0</v>
          </cell>
          <cell r="J15" t="str">
            <v>-</v>
          </cell>
          <cell r="K15">
            <v>0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>
            <v>0</v>
          </cell>
          <cell r="Q15">
            <v>0</v>
          </cell>
          <cell r="R15" t="str">
            <v>6.85</v>
          </cell>
          <cell r="S15">
            <v>0</v>
          </cell>
          <cell r="T15">
            <v>0</v>
          </cell>
          <cell r="U15" t="str">
            <v>-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B16" t="str">
            <v>BETAGLAS</v>
          </cell>
          <cell r="C16">
            <v>0</v>
          </cell>
          <cell r="D16" t="str">
            <v>59.75</v>
          </cell>
          <cell r="E16">
            <v>0</v>
          </cell>
          <cell r="F16" t="str">
            <v>-</v>
          </cell>
          <cell r="G16">
            <v>0</v>
          </cell>
          <cell r="H16" t="str">
            <v>59.75</v>
          </cell>
          <cell r="I16">
            <v>0</v>
          </cell>
          <cell r="J16" t="str">
            <v>-</v>
          </cell>
          <cell r="K16">
            <v>0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>
            <v>0</v>
          </cell>
          <cell r="Q16">
            <v>0</v>
          </cell>
          <cell r="R16" t="str">
            <v>59.75</v>
          </cell>
          <cell r="S16">
            <v>0</v>
          </cell>
          <cell r="T16">
            <v>0</v>
          </cell>
          <cell r="U16" t="str">
            <v>-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BOCGAS</v>
          </cell>
          <cell r="C17">
            <v>0</v>
          </cell>
          <cell r="D17" t="str">
            <v>5.57</v>
          </cell>
          <cell r="E17">
            <v>0</v>
          </cell>
          <cell r="F17" t="str">
            <v>-</v>
          </cell>
          <cell r="G17">
            <v>0</v>
          </cell>
          <cell r="H17" t="str">
            <v>5.57</v>
          </cell>
          <cell r="I17">
            <v>0</v>
          </cell>
          <cell r="J17" t="str">
            <v>-</v>
          </cell>
          <cell r="K17">
            <v>0</v>
          </cell>
          <cell r="L17" t="str">
            <v>-</v>
          </cell>
          <cell r="M17">
            <v>0</v>
          </cell>
          <cell r="N17" t="str">
            <v>-</v>
          </cell>
          <cell r="O17" t="str">
            <v>-</v>
          </cell>
          <cell r="P17">
            <v>0</v>
          </cell>
          <cell r="Q17">
            <v>0</v>
          </cell>
          <cell r="R17" t="str">
            <v>5.57</v>
          </cell>
          <cell r="S17">
            <v>0</v>
          </cell>
          <cell r="T17">
            <v>0</v>
          </cell>
          <cell r="U17" t="str">
            <v>-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CADBURY</v>
          </cell>
          <cell r="C18">
            <v>0</v>
          </cell>
          <cell r="D18" t="str">
            <v>10.30</v>
          </cell>
          <cell r="E18">
            <v>0</v>
          </cell>
          <cell r="F18" t="str">
            <v>-</v>
          </cell>
          <cell r="G18">
            <v>0</v>
          </cell>
          <cell r="H18" t="str">
            <v>10.30</v>
          </cell>
          <cell r="I18">
            <v>0</v>
          </cell>
          <cell r="J18" t="str">
            <v>-</v>
          </cell>
          <cell r="K18">
            <v>0</v>
          </cell>
          <cell r="L18" t="str">
            <v>-</v>
          </cell>
          <cell r="M18">
            <v>0</v>
          </cell>
          <cell r="N18" t="str">
            <v>-</v>
          </cell>
          <cell r="O18" t="str">
            <v>-</v>
          </cell>
          <cell r="P18">
            <v>0</v>
          </cell>
          <cell r="Q18">
            <v>0</v>
          </cell>
          <cell r="R18" t="str">
            <v>10.30</v>
          </cell>
          <cell r="S18">
            <v>0</v>
          </cell>
          <cell r="T18">
            <v>0</v>
          </cell>
          <cell r="U18" t="str">
            <v>-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B19" t="str">
            <v>CAP</v>
          </cell>
          <cell r="C19">
            <v>0</v>
          </cell>
          <cell r="D19" t="str">
            <v>24.75</v>
          </cell>
          <cell r="E19">
            <v>0</v>
          </cell>
          <cell r="F19" t="str">
            <v>-</v>
          </cell>
          <cell r="G19">
            <v>0</v>
          </cell>
          <cell r="H19" t="str">
            <v>24.75</v>
          </cell>
          <cell r="I19">
            <v>0</v>
          </cell>
          <cell r="J19" t="str">
            <v>-</v>
          </cell>
          <cell r="K19">
            <v>0</v>
          </cell>
          <cell r="L19" t="str">
            <v>-</v>
          </cell>
          <cell r="M19">
            <v>0</v>
          </cell>
          <cell r="N19" t="str">
            <v>-</v>
          </cell>
          <cell r="O19" t="str">
            <v>-</v>
          </cell>
          <cell r="P19">
            <v>0</v>
          </cell>
          <cell r="Q19">
            <v>0</v>
          </cell>
          <cell r="R19" t="str">
            <v>24.75</v>
          </cell>
          <cell r="S19">
            <v>0</v>
          </cell>
          <cell r="T19">
            <v>0</v>
          </cell>
          <cell r="U19" t="str">
            <v>-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B20" t="str">
            <v>CAPOIL</v>
          </cell>
          <cell r="C20">
            <v>0</v>
          </cell>
          <cell r="D20" t="str">
            <v>0.20</v>
          </cell>
          <cell r="E20">
            <v>0</v>
          </cell>
          <cell r="F20" t="str">
            <v>-</v>
          </cell>
          <cell r="G20">
            <v>0</v>
          </cell>
          <cell r="H20" t="str">
            <v>0.20</v>
          </cell>
          <cell r="I20">
            <v>0</v>
          </cell>
          <cell r="J20" t="str">
            <v>-</v>
          </cell>
          <cell r="K20">
            <v>0</v>
          </cell>
          <cell r="L20" t="str">
            <v>-</v>
          </cell>
          <cell r="M20">
            <v>0</v>
          </cell>
          <cell r="N20" t="str">
            <v>-</v>
          </cell>
          <cell r="O20" t="str">
            <v>-</v>
          </cell>
          <cell r="P20">
            <v>0</v>
          </cell>
          <cell r="Q20">
            <v>0</v>
          </cell>
          <cell r="R20" t="str">
            <v>0.20</v>
          </cell>
          <cell r="S20">
            <v>0</v>
          </cell>
          <cell r="T20">
            <v>0</v>
          </cell>
          <cell r="U20" t="str">
            <v>-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B21" t="str">
            <v>CAVERTON</v>
          </cell>
          <cell r="C21">
            <v>0</v>
          </cell>
          <cell r="D21" t="str">
            <v>2.30</v>
          </cell>
          <cell r="E21">
            <v>0</v>
          </cell>
          <cell r="F21" t="str">
            <v>-</v>
          </cell>
          <cell r="G21">
            <v>0</v>
          </cell>
          <cell r="H21" t="str">
            <v>2.30</v>
          </cell>
          <cell r="I21">
            <v>0</v>
          </cell>
          <cell r="J21" t="str">
            <v>-</v>
          </cell>
          <cell r="K21">
            <v>0</v>
          </cell>
          <cell r="L21" t="str">
            <v>-</v>
          </cell>
          <cell r="M21">
            <v>0</v>
          </cell>
          <cell r="N21" t="str">
            <v>-</v>
          </cell>
          <cell r="O21" t="str">
            <v>-</v>
          </cell>
          <cell r="P21">
            <v>0</v>
          </cell>
          <cell r="Q21">
            <v>0</v>
          </cell>
          <cell r="R21" t="str">
            <v>2.30</v>
          </cell>
          <cell r="S21">
            <v>0</v>
          </cell>
          <cell r="T21">
            <v>0</v>
          </cell>
          <cell r="U21" t="str">
            <v>-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B22" t="str">
            <v>CCNN</v>
          </cell>
          <cell r="C22">
            <v>0</v>
          </cell>
          <cell r="D22" t="str">
            <v>14.00</v>
          </cell>
          <cell r="E22">
            <v>0</v>
          </cell>
          <cell r="F22" t="str">
            <v>-</v>
          </cell>
          <cell r="G22">
            <v>0</v>
          </cell>
          <cell r="H22" t="str">
            <v>14.00</v>
          </cell>
          <cell r="I22">
            <v>0</v>
          </cell>
          <cell r="J22" t="str">
            <v>14.55</v>
          </cell>
          <cell r="K22">
            <v>0</v>
          </cell>
          <cell r="L22" t="str">
            <v>13.25</v>
          </cell>
          <cell r="M22">
            <v>0</v>
          </cell>
          <cell r="N22" t="str">
            <v>8.93</v>
          </cell>
          <cell r="O22" t="str">
            <v>13.25</v>
          </cell>
          <cell r="P22">
            <v>0</v>
          </cell>
          <cell r="Q22">
            <v>0</v>
          </cell>
          <cell r="R22" t="str">
            <v>13.25</v>
          </cell>
          <cell r="S22">
            <v>0</v>
          </cell>
          <cell r="T22">
            <v>0</v>
          </cell>
          <cell r="U22" t="str">
            <v>-0.75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B23" t="str">
            <v>CHAMPION</v>
          </cell>
          <cell r="C23">
            <v>0</v>
          </cell>
          <cell r="D23" t="str">
            <v>1.69</v>
          </cell>
          <cell r="E23">
            <v>0</v>
          </cell>
          <cell r="F23" t="str">
            <v>-</v>
          </cell>
          <cell r="G23">
            <v>0</v>
          </cell>
          <cell r="H23" t="str">
            <v>1.69</v>
          </cell>
          <cell r="I23">
            <v>0</v>
          </cell>
          <cell r="J23" t="str">
            <v>-</v>
          </cell>
          <cell r="K23">
            <v>0</v>
          </cell>
          <cell r="L23" t="str">
            <v>-</v>
          </cell>
          <cell r="M23">
            <v>0</v>
          </cell>
          <cell r="N23" t="str">
            <v>-</v>
          </cell>
          <cell r="O23" t="str">
            <v>-</v>
          </cell>
          <cell r="P23">
            <v>0</v>
          </cell>
          <cell r="Q23">
            <v>0</v>
          </cell>
          <cell r="R23" t="str">
            <v>1.69</v>
          </cell>
          <cell r="S23">
            <v>0</v>
          </cell>
          <cell r="T23">
            <v>0</v>
          </cell>
          <cell r="U23" t="str">
            <v>-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CHAMS</v>
          </cell>
          <cell r="C24">
            <v>0</v>
          </cell>
          <cell r="D24" t="str">
            <v>0.26</v>
          </cell>
          <cell r="E24">
            <v>0</v>
          </cell>
          <cell r="F24" t="str">
            <v>-</v>
          </cell>
          <cell r="G24">
            <v>0</v>
          </cell>
          <cell r="H24" t="str">
            <v>0.26</v>
          </cell>
          <cell r="I24">
            <v>0</v>
          </cell>
          <cell r="J24" t="str">
            <v>0.24</v>
          </cell>
          <cell r="K24">
            <v>0</v>
          </cell>
          <cell r="L24" t="str">
            <v>0.24</v>
          </cell>
          <cell r="M24">
            <v>0</v>
          </cell>
          <cell r="N24" t="str">
            <v>-</v>
          </cell>
          <cell r="O24" t="str">
            <v>-</v>
          </cell>
          <cell r="P24">
            <v>0</v>
          </cell>
          <cell r="Q24">
            <v>0</v>
          </cell>
          <cell r="R24" t="str">
            <v>0.24</v>
          </cell>
          <cell r="S24">
            <v>0</v>
          </cell>
          <cell r="T24">
            <v>0</v>
          </cell>
          <cell r="U24" t="str">
            <v>-0.02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B25" t="str">
            <v>CILEASING</v>
          </cell>
          <cell r="C25">
            <v>0</v>
          </cell>
          <cell r="D25" t="str">
            <v>6.20</v>
          </cell>
          <cell r="E25">
            <v>0</v>
          </cell>
          <cell r="F25" t="str">
            <v>-</v>
          </cell>
          <cell r="G25">
            <v>0</v>
          </cell>
          <cell r="H25" t="str">
            <v>6.20</v>
          </cell>
          <cell r="I25">
            <v>0</v>
          </cell>
          <cell r="J25" t="str">
            <v>-</v>
          </cell>
          <cell r="K25">
            <v>0</v>
          </cell>
          <cell r="L25" t="str">
            <v>-</v>
          </cell>
          <cell r="M25">
            <v>0</v>
          </cell>
          <cell r="N25" t="str">
            <v>-</v>
          </cell>
          <cell r="O25" t="str">
            <v>-</v>
          </cell>
          <cell r="P25">
            <v>0</v>
          </cell>
          <cell r="Q25">
            <v>0</v>
          </cell>
          <cell r="R25" t="str">
            <v>6.20</v>
          </cell>
          <cell r="S25">
            <v>0</v>
          </cell>
          <cell r="T25">
            <v>0</v>
          </cell>
          <cell r="U25" t="str">
            <v>-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CONOIL</v>
          </cell>
          <cell r="C26">
            <v>0</v>
          </cell>
          <cell r="D26" t="str">
            <v>17.65</v>
          </cell>
          <cell r="E26">
            <v>0</v>
          </cell>
          <cell r="F26" t="str">
            <v>-</v>
          </cell>
          <cell r="G26">
            <v>0</v>
          </cell>
          <cell r="H26" t="str">
            <v>17.65</v>
          </cell>
          <cell r="I26">
            <v>0</v>
          </cell>
          <cell r="J26" t="str">
            <v>-</v>
          </cell>
          <cell r="K26">
            <v>0</v>
          </cell>
          <cell r="L26" t="str">
            <v>-</v>
          </cell>
          <cell r="M26">
            <v>0</v>
          </cell>
          <cell r="N26" t="str">
            <v>-</v>
          </cell>
          <cell r="O26" t="str">
            <v>-</v>
          </cell>
          <cell r="P26">
            <v>0</v>
          </cell>
          <cell r="Q26">
            <v>0</v>
          </cell>
          <cell r="R26" t="str">
            <v>17.65</v>
          </cell>
          <cell r="S26">
            <v>0</v>
          </cell>
          <cell r="T26">
            <v>0</v>
          </cell>
          <cell r="U26" t="str">
            <v>-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B27" t="str">
            <v>CONTINSURE</v>
          </cell>
          <cell r="C27">
            <v>0</v>
          </cell>
          <cell r="D27" t="str">
            <v>1.39</v>
          </cell>
          <cell r="E27">
            <v>0</v>
          </cell>
          <cell r="F27" t="str">
            <v>1.52</v>
          </cell>
          <cell r="G27">
            <v>0</v>
          </cell>
          <cell r="H27" t="str">
            <v>1.52</v>
          </cell>
          <cell r="I27">
            <v>0</v>
          </cell>
          <cell r="J27" t="str">
            <v>1.52</v>
          </cell>
          <cell r="K27">
            <v>0</v>
          </cell>
          <cell r="L27" t="str">
            <v>1.45</v>
          </cell>
          <cell r="M27">
            <v>0</v>
          </cell>
          <cell r="N27" t="str">
            <v>4.61</v>
          </cell>
          <cell r="O27" t="str">
            <v>-</v>
          </cell>
          <cell r="P27">
            <v>0</v>
          </cell>
          <cell r="Q27">
            <v>0</v>
          </cell>
          <cell r="R27" t="str">
            <v>1.45</v>
          </cell>
          <cell r="S27">
            <v>0</v>
          </cell>
          <cell r="T27">
            <v>0</v>
          </cell>
          <cell r="U27" t="str">
            <v>0.06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CORNERST</v>
          </cell>
          <cell r="C28">
            <v>0</v>
          </cell>
          <cell r="D28" t="str">
            <v>0.20</v>
          </cell>
          <cell r="E28">
            <v>0</v>
          </cell>
          <cell r="F28" t="str">
            <v>-</v>
          </cell>
          <cell r="G28">
            <v>0</v>
          </cell>
          <cell r="H28" t="str">
            <v>0.20</v>
          </cell>
          <cell r="I28">
            <v>0</v>
          </cell>
          <cell r="J28" t="str">
            <v>-</v>
          </cell>
          <cell r="K28">
            <v>0</v>
          </cell>
          <cell r="L28" t="str">
            <v>-</v>
          </cell>
          <cell r="M28">
            <v>0</v>
          </cell>
          <cell r="N28" t="str">
            <v>-</v>
          </cell>
          <cell r="O28" t="str">
            <v>-</v>
          </cell>
          <cell r="P28">
            <v>0</v>
          </cell>
          <cell r="Q28">
            <v>0</v>
          </cell>
          <cell r="R28" t="str">
            <v>0.20</v>
          </cell>
          <cell r="S28">
            <v>0</v>
          </cell>
          <cell r="T28">
            <v>0</v>
          </cell>
          <cell r="U28" t="str">
            <v>-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B29" t="str">
            <v>COURTVILLE</v>
          </cell>
          <cell r="C29">
            <v>0</v>
          </cell>
          <cell r="D29" t="str">
            <v>0.20</v>
          </cell>
          <cell r="E29">
            <v>0</v>
          </cell>
          <cell r="F29" t="str">
            <v>-</v>
          </cell>
          <cell r="G29">
            <v>0</v>
          </cell>
          <cell r="H29" t="str">
            <v>0.20</v>
          </cell>
          <cell r="I29">
            <v>0</v>
          </cell>
          <cell r="J29" t="str">
            <v>0.21</v>
          </cell>
          <cell r="K29">
            <v>0</v>
          </cell>
          <cell r="L29" t="str">
            <v>0.20</v>
          </cell>
          <cell r="M29">
            <v>0</v>
          </cell>
          <cell r="N29" t="str">
            <v>4.76</v>
          </cell>
          <cell r="O29" t="str">
            <v>-</v>
          </cell>
          <cell r="P29">
            <v>0</v>
          </cell>
          <cell r="Q29">
            <v>0</v>
          </cell>
          <cell r="R29" t="str">
            <v>0.20</v>
          </cell>
          <cell r="S29">
            <v>0</v>
          </cell>
          <cell r="T29">
            <v>0</v>
          </cell>
          <cell r="U29" t="str">
            <v>-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CUSTODIAN</v>
          </cell>
          <cell r="C30">
            <v>0</v>
          </cell>
          <cell r="D30" t="str">
            <v>6.00</v>
          </cell>
          <cell r="E30">
            <v>0</v>
          </cell>
          <cell r="F30" t="str">
            <v>-</v>
          </cell>
          <cell r="G30">
            <v>0</v>
          </cell>
          <cell r="H30" t="str">
            <v>6.00</v>
          </cell>
          <cell r="I30">
            <v>0</v>
          </cell>
          <cell r="J30" t="str">
            <v>6.20</v>
          </cell>
          <cell r="K30">
            <v>0</v>
          </cell>
          <cell r="L30" t="str">
            <v>6.20</v>
          </cell>
          <cell r="M30">
            <v>0</v>
          </cell>
          <cell r="N30" t="str">
            <v>-</v>
          </cell>
          <cell r="O30" t="str">
            <v>-</v>
          </cell>
          <cell r="P30">
            <v>0</v>
          </cell>
          <cell r="Q30">
            <v>0</v>
          </cell>
          <cell r="R30" t="str">
            <v>6.20</v>
          </cell>
          <cell r="S30">
            <v>0</v>
          </cell>
          <cell r="T30">
            <v>0</v>
          </cell>
          <cell r="U30" t="str">
            <v>0.20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CUTIX</v>
          </cell>
          <cell r="C31">
            <v>0</v>
          </cell>
          <cell r="D31" t="str">
            <v>1.56</v>
          </cell>
          <cell r="E31">
            <v>0</v>
          </cell>
          <cell r="F31" t="str">
            <v>-</v>
          </cell>
          <cell r="G31">
            <v>0</v>
          </cell>
          <cell r="H31" t="str">
            <v>1.56</v>
          </cell>
          <cell r="I31">
            <v>0</v>
          </cell>
          <cell r="J31" t="str">
            <v>-</v>
          </cell>
          <cell r="K31">
            <v>0</v>
          </cell>
          <cell r="L31" t="str">
            <v>-</v>
          </cell>
          <cell r="M31">
            <v>0</v>
          </cell>
          <cell r="N31" t="str">
            <v>-</v>
          </cell>
          <cell r="O31" t="str">
            <v>-</v>
          </cell>
          <cell r="P31">
            <v>0</v>
          </cell>
          <cell r="Q31">
            <v>0</v>
          </cell>
          <cell r="R31" t="str">
            <v>1.56</v>
          </cell>
          <cell r="S31">
            <v>0</v>
          </cell>
          <cell r="T31">
            <v>0</v>
          </cell>
          <cell r="U31" t="str">
            <v>-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DANGCEM</v>
          </cell>
          <cell r="C32">
            <v>0</v>
          </cell>
          <cell r="D32" t="str">
            <v>165.00</v>
          </cell>
          <cell r="E32">
            <v>0</v>
          </cell>
          <cell r="F32" t="str">
            <v>-</v>
          </cell>
          <cell r="G32">
            <v>0</v>
          </cell>
          <cell r="H32" t="str">
            <v>165.00</v>
          </cell>
          <cell r="I32">
            <v>0</v>
          </cell>
          <cell r="J32" t="str">
            <v>165.00</v>
          </cell>
          <cell r="K32">
            <v>0</v>
          </cell>
          <cell r="L32" t="str">
            <v>165.00</v>
          </cell>
          <cell r="M32">
            <v>0</v>
          </cell>
          <cell r="N32" t="str">
            <v>-</v>
          </cell>
          <cell r="O32" t="str">
            <v>-</v>
          </cell>
          <cell r="P32">
            <v>0</v>
          </cell>
          <cell r="Q32">
            <v>0</v>
          </cell>
          <cell r="R32" t="str">
            <v>165.00</v>
          </cell>
          <cell r="S32">
            <v>0</v>
          </cell>
          <cell r="T32">
            <v>0</v>
          </cell>
          <cell r="U32" t="str">
            <v>-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DANGFLOUR</v>
          </cell>
          <cell r="C33">
            <v>0</v>
          </cell>
          <cell r="D33" t="str">
            <v>20.60</v>
          </cell>
          <cell r="E33">
            <v>0</v>
          </cell>
          <cell r="F33" t="str">
            <v>-</v>
          </cell>
          <cell r="G33">
            <v>0</v>
          </cell>
          <cell r="H33" t="str">
            <v>20.60</v>
          </cell>
          <cell r="I33">
            <v>0</v>
          </cell>
          <cell r="J33" t="str">
            <v>21.00</v>
          </cell>
          <cell r="K33">
            <v>0</v>
          </cell>
          <cell r="L33" t="str">
            <v>20.50</v>
          </cell>
          <cell r="M33">
            <v>0</v>
          </cell>
          <cell r="N33" t="str">
            <v>2.38</v>
          </cell>
          <cell r="O33" t="str">
            <v>-</v>
          </cell>
          <cell r="P33">
            <v>0</v>
          </cell>
          <cell r="Q33">
            <v>0</v>
          </cell>
          <cell r="R33" t="str">
            <v>20.50</v>
          </cell>
          <cell r="S33">
            <v>0</v>
          </cell>
          <cell r="T33">
            <v>0</v>
          </cell>
          <cell r="U33" t="str">
            <v>-0.10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B34" t="str">
            <v>DANGSUGAR</v>
          </cell>
          <cell r="C34">
            <v>0</v>
          </cell>
          <cell r="D34" t="str">
            <v>9.90</v>
          </cell>
          <cell r="E34">
            <v>0</v>
          </cell>
          <cell r="F34" t="str">
            <v>-</v>
          </cell>
          <cell r="G34">
            <v>0</v>
          </cell>
          <cell r="H34" t="str">
            <v>9.90</v>
          </cell>
          <cell r="I34">
            <v>0</v>
          </cell>
          <cell r="J34" t="str">
            <v>9.60</v>
          </cell>
          <cell r="K34">
            <v>0</v>
          </cell>
          <cell r="L34" t="str">
            <v>9.50</v>
          </cell>
          <cell r="M34">
            <v>0</v>
          </cell>
          <cell r="N34" t="str">
            <v>1.04</v>
          </cell>
          <cell r="O34" t="str">
            <v>-</v>
          </cell>
          <cell r="P34">
            <v>0</v>
          </cell>
          <cell r="Q34">
            <v>0</v>
          </cell>
          <cell r="R34" t="str">
            <v>9.55</v>
          </cell>
          <cell r="S34">
            <v>0</v>
          </cell>
          <cell r="T34">
            <v>0</v>
          </cell>
          <cell r="U34" t="str">
            <v>-0.35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B35" t="str">
            <v>ETERNA</v>
          </cell>
          <cell r="C35">
            <v>0</v>
          </cell>
          <cell r="D35" t="str">
            <v>2.60</v>
          </cell>
          <cell r="E35">
            <v>0</v>
          </cell>
          <cell r="F35" t="str">
            <v>-</v>
          </cell>
          <cell r="G35">
            <v>0</v>
          </cell>
          <cell r="H35" t="str">
            <v>2.60</v>
          </cell>
          <cell r="I35">
            <v>0</v>
          </cell>
          <cell r="J35" t="str">
            <v>-</v>
          </cell>
          <cell r="K35">
            <v>0</v>
          </cell>
          <cell r="L35" t="str">
            <v>-</v>
          </cell>
          <cell r="M35">
            <v>0</v>
          </cell>
          <cell r="N35" t="str">
            <v>-</v>
          </cell>
          <cell r="O35" t="str">
            <v>-</v>
          </cell>
          <cell r="P35">
            <v>0</v>
          </cell>
          <cell r="Q35">
            <v>0</v>
          </cell>
          <cell r="R35" t="str">
            <v>2.60</v>
          </cell>
          <cell r="S35">
            <v>0</v>
          </cell>
          <cell r="T35">
            <v>0</v>
          </cell>
          <cell r="U35" t="str">
            <v>-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B36" t="str">
            <v>ETI</v>
          </cell>
          <cell r="C36">
            <v>0</v>
          </cell>
          <cell r="D36" t="str">
            <v>7.25</v>
          </cell>
          <cell r="E36">
            <v>0</v>
          </cell>
          <cell r="F36" t="str">
            <v>-</v>
          </cell>
          <cell r="G36">
            <v>0</v>
          </cell>
          <cell r="H36" t="str">
            <v>7.25</v>
          </cell>
          <cell r="I36">
            <v>0</v>
          </cell>
          <cell r="J36" t="str">
            <v>7.00</v>
          </cell>
          <cell r="K36">
            <v>0</v>
          </cell>
          <cell r="L36" t="str">
            <v>6.90</v>
          </cell>
          <cell r="M36">
            <v>0</v>
          </cell>
          <cell r="N36" t="str">
            <v>1.43</v>
          </cell>
          <cell r="O36" t="str">
            <v>-</v>
          </cell>
          <cell r="P36">
            <v>0</v>
          </cell>
          <cell r="Q36">
            <v>0</v>
          </cell>
          <cell r="R36" t="str">
            <v>7.00</v>
          </cell>
          <cell r="S36">
            <v>0</v>
          </cell>
          <cell r="T36">
            <v>0</v>
          </cell>
          <cell r="U36" t="str">
            <v>-0.25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B37" t="str">
            <v>FBNH</v>
          </cell>
          <cell r="C37">
            <v>0</v>
          </cell>
          <cell r="D37" t="str">
            <v>4.95</v>
          </cell>
          <cell r="E37">
            <v>0</v>
          </cell>
          <cell r="F37" t="str">
            <v>-</v>
          </cell>
          <cell r="G37">
            <v>0</v>
          </cell>
          <cell r="H37" t="str">
            <v>4.95</v>
          </cell>
          <cell r="I37">
            <v>0</v>
          </cell>
          <cell r="J37" t="str">
            <v>4.90</v>
          </cell>
          <cell r="K37">
            <v>0</v>
          </cell>
          <cell r="L37" t="str">
            <v>4.60</v>
          </cell>
          <cell r="M37">
            <v>0</v>
          </cell>
          <cell r="N37" t="str">
            <v>6.12</v>
          </cell>
          <cell r="O37" t="str">
            <v>-</v>
          </cell>
          <cell r="P37">
            <v>0</v>
          </cell>
          <cell r="Q37">
            <v>0</v>
          </cell>
          <cell r="R37" t="str">
            <v>4.65</v>
          </cell>
          <cell r="S37">
            <v>0</v>
          </cell>
          <cell r="T37">
            <v>0</v>
          </cell>
          <cell r="U37" t="str">
            <v>-0.30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B38" t="str">
            <v>FCMB</v>
          </cell>
          <cell r="C38">
            <v>0</v>
          </cell>
          <cell r="D38" t="str">
            <v>1.65</v>
          </cell>
          <cell r="E38">
            <v>0</v>
          </cell>
          <cell r="F38" t="str">
            <v>-</v>
          </cell>
          <cell r="G38">
            <v>0</v>
          </cell>
          <cell r="H38" t="str">
            <v>1.65</v>
          </cell>
          <cell r="I38">
            <v>0</v>
          </cell>
          <cell r="J38" t="str">
            <v>1.57</v>
          </cell>
          <cell r="K38">
            <v>0</v>
          </cell>
          <cell r="L38" t="str">
            <v>1.50</v>
          </cell>
          <cell r="M38">
            <v>0</v>
          </cell>
          <cell r="N38" t="str">
            <v>4.46</v>
          </cell>
          <cell r="O38" t="str">
            <v>1.53</v>
          </cell>
          <cell r="P38">
            <v>0</v>
          </cell>
          <cell r="Q38">
            <v>0</v>
          </cell>
          <cell r="R38" t="str">
            <v>1.53</v>
          </cell>
          <cell r="S38">
            <v>0</v>
          </cell>
          <cell r="T38">
            <v>0</v>
          </cell>
          <cell r="U38" t="str">
            <v>-0.12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FIDELITYBK</v>
          </cell>
          <cell r="C39">
            <v>0</v>
          </cell>
          <cell r="D39" t="str">
            <v>1.50</v>
          </cell>
          <cell r="E39">
            <v>0</v>
          </cell>
          <cell r="F39" t="str">
            <v>-</v>
          </cell>
          <cell r="G39">
            <v>0</v>
          </cell>
          <cell r="H39" t="str">
            <v>1.50</v>
          </cell>
          <cell r="I39">
            <v>0</v>
          </cell>
          <cell r="J39" t="str">
            <v>1.50</v>
          </cell>
          <cell r="K39">
            <v>0</v>
          </cell>
          <cell r="L39" t="str">
            <v>1.47</v>
          </cell>
          <cell r="M39">
            <v>0</v>
          </cell>
          <cell r="N39" t="str">
            <v>2.00</v>
          </cell>
          <cell r="O39" t="str">
            <v>1.47</v>
          </cell>
          <cell r="P39">
            <v>0</v>
          </cell>
          <cell r="Q39">
            <v>0</v>
          </cell>
          <cell r="R39" t="str">
            <v>1.47</v>
          </cell>
          <cell r="S39">
            <v>0</v>
          </cell>
          <cell r="T39">
            <v>0</v>
          </cell>
          <cell r="U39" t="str">
            <v>-0.03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B40" t="str">
            <v>FIDSON</v>
          </cell>
          <cell r="C40">
            <v>0</v>
          </cell>
          <cell r="D40" t="str">
            <v>4.50</v>
          </cell>
          <cell r="E40">
            <v>0</v>
          </cell>
          <cell r="F40" t="str">
            <v>-</v>
          </cell>
          <cell r="G40">
            <v>0</v>
          </cell>
          <cell r="H40" t="str">
            <v>4.50</v>
          </cell>
          <cell r="I40">
            <v>0</v>
          </cell>
          <cell r="J40" t="str">
            <v>-</v>
          </cell>
          <cell r="K40">
            <v>0</v>
          </cell>
          <cell r="L40" t="str">
            <v>-</v>
          </cell>
          <cell r="M40">
            <v>0</v>
          </cell>
          <cell r="N40" t="str">
            <v>-</v>
          </cell>
          <cell r="O40" t="str">
            <v>-</v>
          </cell>
          <cell r="P40">
            <v>0</v>
          </cell>
          <cell r="Q40">
            <v>0</v>
          </cell>
          <cell r="R40" t="str">
            <v>4.50</v>
          </cell>
          <cell r="S40">
            <v>0</v>
          </cell>
          <cell r="T40">
            <v>0</v>
          </cell>
          <cell r="U40" t="str">
            <v>-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FLOURMILL</v>
          </cell>
          <cell r="C41">
            <v>0</v>
          </cell>
          <cell r="D41" t="str">
            <v>15.30</v>
          </cell>
          <cell r="E41">
            <v>0</v>
          </cell>
          <cell r="F41" t="str">
            <v>-</v>
          </cell>
          <cell r="G41">
            <v>0</v>
          </cell>
          <cell r="H41" t="str">
            <v>15.30</v>
          </cell>
          <cell r="I41">
            <v>0</v>
          </cell>
          <cell r="J41" t="str">
            <v>14.00</v>
          </cell>
          <cell r="K41">
            <v>0</v>
          </cell>
          <cell r="L41" t="str">
            <v>14.00</v>
          </cell>
          <cell r="M41">
            <v>0</v>
          </cell>
          <cell r="N41" t="str">
            <v>-</v>
          </cell>
          <cell r="O41" t="str">
            <v>14.00</v>
          </cell>
          <cell r="P41">
            <v>0</v>
          </cell>
          <cell r="Q41">
            <v>0</v>
          </cell>
          <cell r="R41" t="str">
            <v>14.00</v>
          </cell>
          <cell r="S41">
            <v>0</v>
          </cell>
          <cell r="T41">
            <v>0</v>
          </cell>
          <cell r="U41" t="str">
            <v>-1.30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FO</v>
          </cell>
          <cell r="C42">
            <v>0</v>
          </cell>
          <cell r="D42" t="str">
            <v>17.00</v>
          </cell>
          <cell r="E42">
            <v>0</v>
          </cell>
          <cell r="F42" t="str">
            <v>-</v>
          </cell>
          <cell r="G42">
            <v>0</v>
          </cell>
          <cell r="H42" t="str">
            <v>17.00</v>
          </cell>
          <cell r="I42">
            <v>0</v>
          </cell>
          <cell r="J42" t="str">
            <v>-</v>
          </cell>
          <cell r="K42">
            <v>0</v>
          </cell>
          <cell r="L42" t="str">
            <v>-</v>
          </cell>
          <cell r="M42">
            <v>0</v>
          </cell>
          <cell r="N42" t="str">
            <v>-</v>
          </cell>
          <cell r="O42" t="str">
            <v>-</v>
          </cell>
          <cell r="P42">
            <v>0</v>
          </cell>
          <cell r="Q42">
            <v>0</v>
          </cell>
          <cell r="R42" t="str">
            <v>17.00</v>
          </cell>
          <cell r="S42">
            <v>0</v>
          </cell>
          <cell r="T42">
            <v>0</v>
          </cell>
          <cell r="U42" t="str">
            <v>-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B43" t="str">
            <v>GLAXOSMITH</v>
          </cell>
          <cell r="C43">
            <v>0</v>
          </cell>
          <cell r="D43" t="str">
            <v>8.30</v>
          </cell>
          <cell r="E43">
            <v>0</v>
          </cell>
          <cell r="F43" t="str">
            <v>-</v>
          </cell>
          <cell r="G43">
            <v>0</v>
          </cell>
          <cell r="H43" t="str">
            <v>8.30</v>
          </cell>
          <cell r="I43">
            <v>0</v>
          </cell>
          <cell r="J43" t="str">
            <v>-</v>
          </cell>
          <cell r="K43">
            <v>0</v>
          </cell>
          <cell r="L43" t="str">
            <v>-</v>
          </cell>
          <cell r="M43">
            <v>0</v>
          </cell>
          <cell r="N43" t="str">
            <v>-</v>
          </cell>
          <cell r="O43" t="str">
            <v>-</v>
          </cell>
          <cell r="P43">
            <v>0</v>
          </cell>
          <cell r="Q43">
            <v>0</v>
          </cell>
          <cell r="R43" t="str">
            <v>8.30</v>
          </cell>
          <cell r="S43">
            <v>0</v>
          </cell>
          <cell r="T43">
            <v>0</v>
          </cell>
          <cell r="U43" t="str">
            <v>-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B44" t="str">
            <v>GUARANTY</v>
          </cell>
          <cell r="C44">
            <v>0</v>
          </cell>
          <cell r="D44" t="str">
            <v>26.50</v>
          </cell>
          <cell r="E44">
            <v>0</v>
          </cell>
          <cell r="F44" t="str">
            <v>-</v>
          </cell>
          <cell r="G44">
            <v>0</v>
          </cell>
          <cell r="H44" t="str">
            <v>26.50</v>
          </cell>
          <cell r="I44">
            <v>0</v>
          </cell>
          <cell r="J44" t="str">
            <v>26.50</v>
          </cell>
          <cell r="K44">
            <v>0</v>
          </cell>
          <cell r="L44" t="str">
            <v>25.90</v>
          </cell>
          <cell r="M44">
            <v>0</v>
          </cell>
          <cell r="N44" t="str">
            <v>2.26</v>
          </cell>
          <cell r="O44" t="str">
            <v>25.95</v>
          </cell>
          <cell r="P44">
            <v>0</v>
          </cell>
          <cell r="Q44">
            <v>0</v>
          </cell>
          <cell r="R44" t="str">
            <v>25.95</v>
          </cell>
          <cell r="S44">
            <v>0</v>
          </cell>
          <cell r="T44">
            <v>0</v>
          </cell>
          <cell r="U44" t="str">
            <v>-0.55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B45" t="str">
            <v>GUINNESS</v>
          </cell>
          <cell r="C45">
            <v>0</v>
          </cell>
          <cell r="D45" t="str">
            <v>41.40</v>
          </cell>
          <cell r="E45">
            <v>0</v>
          </cell>
          <cell r="F45" t="str">
            <v>-</v>
          </cell>
          <cell r="G45">
            <v>0</v>
          </cell>
          <cell r="H45" t="str">
            <v>41.40</v>
          </cell>
          <cell r="I45">
            <v>0</v>
          </cell>
          <cell r="J45" t="str">
            <v>-</v>
          </cell>
          <cell r="K45">
            <v>0</v>
          </cell>
          <cell r="L45" t="str">
            <v>-</v>
          </cell>
          <cell r="M45">
            <v>0</v>
          </cell>
          <cell r="N45" t="str">
            <v>-</v>
          </cell>
          <cell r="O45" t="str">
            <v>-</v>
          </cell>
          <cell r="P45">
            <v>0</v>
          </cell>
          <cell r="Q45">
            <v>0</v>
          </cell>
          <cell r="R45" t="str">
            <v>41.40</v>
          </cell>
          <cell r="S45">
            <v>0</v>
          </cell>
          <cell r="T45">
            <v>0</v>
          </cell>
          <cell r="U45" t="str">
            <v>-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HONYFLOUR</v>
          </cell>
          <cell r="C46">
            <v>0</v>
          </cell>
          <cell r="D46" t="str">
            <v>0.95</v>
          </cell>
          <cell r="E46">
            <v>0</v>
          </cell>
          <cell r="F46" t="str">
            <v>-</v>
          </cell>
          <cell r="G46">
            <v>0</v>
          </cell>
          <cell r="H46" t="str">
            <v>0.95</v>
          </cell>
          <cell r="I46">
            <v>0</v>
          </cell>
          <cell r="J46" t="str">
            <v>0.95</v>
          </cell>
          <cell r="K46">
            <v>0</v>
          </cell>
          <cell r="L46" t="str">
            <v>0.95</v>
          </cell>
          <cell r="M46">
            <v>0</v>
          </cell>
          <cell r="N46" t="str">
            <v>-</v>
          </cell>
          <cell r="O46" t="str">
            <v>-</v>
          </cell>
          <cell r="P46">
            <v>0</v>
          </cell>
          <cell r="Q46">
            <v>0</v>
          </cell>
          <cell r="R46" t="str">
            <v>0.95</v>
          </cell>
          <cell r="S46">
            <v>0</v>
          </cell>
          <cell r="T46">
            <v>0</v>
          </cell>
          <cell r="U46" t="str">
            <v>-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B47" t="str">
            <v>IKEJAHOTEL</v>
          </cell>
          <cell r="C47">
            <v>0</v>
          </cell>
          <cell r="D47" t="str">
            <v>1.46</v>
          </cell>
          <cell r="E47">
            <v>0</v>
          </cell>
          <cell r="F47" t="str">
            <v>-</v>
          </cell>
          <cell r="G47">
            <v>0</v>
          </cell>
          <cell r="H47" t="str">
            <v>1.46</v>
          </cell>
          <cell r="I47">
            <v>0</v>
          </cell>
          <cell r="J47" t="str">
            <v>-</v>
          </cell>
          <cell r="K47">
            <v>0</v>
          </cell>
          <cell r="L47" t="str">
            <v>-</v>
          </cell>
          <cell r="M47">
            <v>0</v>
          </cell>
          <cell r="N47" t="str">
            <v>-</v>
          </cell>
          <cell r="O47" t="str">
            <v>-</v>
          </cell>
          <cell r="P47">
            <v>0</v>
          </cell>
          <cell r="Q47">
            <v>0</v>
          </cell>
          <cell r="R47" t="str">
            <v>1.46</v>
          </cell>
          <cell r="S47">
            <v>0</v>
          </cell>
          <cell r="T47">
            <v>0</v>
          </cell>
          <cell r="U47" t="str">
            <v>-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INTBREW</v>
          </cell>
          <cell r="C48">
            <v>0</v>
          </cell>
          <cell r="D48" t="str">
            <v>12.00</v>
          </cell>
          <cell r="E48">
            <v>0</v>
          </cell>
          <cell r="F48" t="str">
            <v>-</v>
          </cell>
          <cell r="G48">
            <v>0</v>
          </cell>
          <cell r="H48" t="str">
            <v>12.00</v>
          </cell>
          <cell r="I48">
            <v>0</v>
          </cell>
          <cell r="J48" t="str">
            <v>12.00</v>
          </cell>
          <cell r="K48">
            <v>0</v>
          </cell>
          <cell r="L48" t="str">
            <v>12.00</v>
          </cell>
          <cell r="M48">
            <v>0</v>
          </cell>
          <cell r="N48" t="str">
            <v>-</v>
          </cell>
          <cell r="O48" t="str">
            <v>-</v>
          </cell>
          <cell r="P48">
            <v>0</v>
          </cell>
          <cell r="Q48">
            <v>0</v>
          </cell>
          <cell r="R48" t="str">
            <v>12.00</v>
          </cell>
          <cell r="S48">
            <v>0</v>
          </cell>
          <cell r="T48">
            <v>0</v>
          </cell>
          <cell r="U48" t="str">
            <v>-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B49" t="str">
            <v>INTERLINK</v>
          </cell>
          <cell r="C49">
            <v>0</v>
          </cell>
          <cell r="D49" t="str">
            <v>3.20</v>
          </cell>
          <cell r="E49">
            <v>0</v>
          </cell>
          <cell r="F49" t="str">
            <v>-</v>
          </cell>
          <cell r="G49">
            <v>0</v>
          </cell>
          <cell r="H49" t="str">
            <v>3.20</v>
          </cell>
          <cell r="I49">
            <v>0</v>
          </cell>
          <cell r="J49" t="str">
            <v>-</v>
          </cell>
          <cell r="K49">
            <v>0</v>
          </cell>
          <cell r="L49" t="str">
            <v>-</v>
          </cell>
          <cell r="M49">
            <v>0</v>
          </cell>
          <cell r="N49" t="str">
            <v>-</v>
          </cell>
          <cell r="O49" t="str">
            <v>-</v>
          </cell>
          <cell r="P49">
            <v>0</v>
          </cell>
          <cell r="Q49">
            <v>0</v>
          </cell>
          <cell r="R49" t="str">
            <v>3.20</v>
          </cell>
          <cell r="S49">
            <v>0</v>
          </cell>
          <cell r="T49">
            <v>0</v>
          </cell>
          <cell r="U49" t="str">
            <v>-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B50" t="str">
            <v>JAIZBANK</v>
          </cell>
          <cell r="C50">
            <v>0</v>
          </cell>
          <cell r="D50" t="str">
            <v>0.38</v>
          </cell>
          <cell r="E50">
            <v>0</v>
          </cell>
          <cell r="F50" t="str">
            <v>-</v>
          </cell>
          <cell r="G50">
            <v>0</v>
          </cell>
          <cell r="H50" t="str">
            <v>0.38</v>
          </cell>
          <cell r="I50">
            <v>0</v>
          </cell>
          <cell r="J50" t="str">
            <v>0.38</v>
          </cell>
          <cell r="K50">
            <v>0</v>
          </cell>
          <cell r="L50" t="str">
            <v>0.37</v>
          </cell>
          <cell r="M50">
            <v>0</v>
          </cell>
          <cell r="N50" t="str">
            <v>2.63</v>
          </cell>
          <cell r="O50" t="str">
            <v>-</v>
          </cell>
          <cell r="P50">
            <v>0</v>
          </cell>
          <cell r="Q50">
            <v>0</v>
          </cell>
          <cell r="R50" t="str">
            <v>0.37</v>
          </cell>
          <cell r="S50">
            <v>0</v>
          </cell>
          <cell r="T50">
            <v>0</v>
          </cell>
          <cell r="U50" t="str">
            <v>-0.01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JAPAULOIL</v>
          </cell>
          <cell r="C51">
            <v>0</v>
          </cell>
          <cell r="D51" t="str">
            <v>0.20</v>
          </cell>
          <cell r="E51">
            <v>0</v>
          </cell>
          <cell r="F51" t="str">
            <v>-</v>
          </cell>
          <cell r="G51">
            <v>0</v>
          </cell>
          <cell r="H51" t="str">
            <v>0.20</v>
          </cell>
          <cell r="I51">
            <v>0</v>
          </cell>
          <cell r="J51" t="str">
            <v>0.20</v>
          </cell>
          <cell r="K51">
            <v>0</v>
          </cell>
          <cell r="L51" t="str">
            <v>0.20</v>
          </cell>
          <cell r="M51">
            <v>0</v>
          </cell>
          <cell r="N51" t="str">
            <v>-</v>
          </cell>
          <cell r="O51" t="str">
            <v>-</v>
          </cell>
          <cell r="P51">
            <v>0</v>
          </cell>
          <cell r="Q51">
            <v>0</v>
          </cell>
          <cell r="R51" t="str">
            <v>0.20</v>
          </cell>
          <cell r="S51">
            <v>0</v>
          </cell>
          <cell r="T51">
            <v>0</v>
          </cell>
          <cell r="U51" t="str">
            <v>-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B52" t="str">
            <v>JBERGER</v>
          </cell>
          <cell r="C52">
            <v>0</v>
          </cell>
          <cell r="D52" t="str">
            <v>20.60</v>
          </cell>
          <cell r="E52">
            <v>0</v>
          </cell>
          <cell r="F52" t="str">
            <v>-</v>
          </cell>
          <cell r="G52">
            <v>0</v>
          </cell>
          <cell r="H52" t="str">
            <v>20.60</v>
          </cell>
          <cell r="I52">
            <v>0</v>
          </cell>
          <cell r="J52" t="str">
            <v>-</v>
          </cell>
          <cell r="K52">
            <v>0</v>
          </cell>
          <cell r="L52" t="str">
            <v>-</v>
          </cell>
          <cell r="M52">
            <v>0</v>
          </cell>
          <cell r="N52" t="str">
            <v>-</v>
          </cell>
          <cell r="O52" t="str">
            <v>-</v>
          </cell>
          <cell r="P52">
            <v>0</v>
          </cell>
          <cell r="Q52">
            <v>0</v>
          </cell>
          <cell r="R52" t="str">
            <v>20.60</v>
          </cell>
          <cell r="S52">
            <v>0</v>
          </cell>
          <cell r="T52">
            <v>0</v>
          </cell>
          <cell r="U52" t="str">
            <v>-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JOHNHOLT</v>
          </cell>
          <cell r="C53">
            <v>0</v>
          </cell>
          <cell r="D53" t="str">
            <v>0.46</v>
          </cell>
          <cell r="E53">
            <v>0</v>
          </cell>
          <cell r="F53" t="str">
            <v>-</v>
          </cell>
          <cell r="G53">
            <v>0</v>
          </cell>
          <cell r="H53" t="str">
            <v>0.46</v>
          </cell>
          <cell r="I53">
            <v>0</v>
          </cell>
          <cell r="J53" t="str">
            <v>-</v>
          </cell>
          <cell r="K53">
            <v>0</v>
          </cell>
          <cell r="L53" t="str">
            <v>-</v>
          </cell>
          <cell r="M53">
            <v>0</v>
          </cell>
          <cell r="N53" t="str">
            <v>-</v>
          </cell>
          <cell r="O53" t="str">
            <v>-</v>
          </cell>
          <cell r="P53">
            <v>0</v>
          </cell>
          <cell r="Q53">
            <v>0</v>
          </cell>
          <cell r="R53" t="str">
            <v>0.46</v>
          </cell>
          <cell r="S53">
            <v>0</v>
          </cell>
          <cell r="T53">
            <v>0</v>
          </cell>
          <cell r="U53" t="str">
            <v>-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LASACO</v>
          </cell>
          <cell r="C54">
            <v>0</v>
          </cell>
          <cell r="D54" t="str">
            <v>0.36</v>
          </cell>
          <cell r="E54">
            <v>0</v>
          </cell>
          <cell r="F54" t="str">
            <v>-</v>
          </cell>
          <cell r="G54">
            <v>0</v>
          </cell>
          <cell r="H54" t="str">
            <v>0.36</v>
          </cell>
          <cell r="I54">
            <v>0</v>
          </cell>
          <cell r="J54" t="str">
            <v>0.36</v>
          </cell>
          <cell r="K54">
            <v>0</v>
          </cell>
          <cell r="L54" t="str">
            <v>0.34</v>
          </cell>
          <cell r="M54">
            <v>0</v>
          </cell>
          <cell r="N54" t="str">
            <v>5.56</v>
          </cell>
          <cell r="O54" t="str">
            <v>-</v>
          </cell>
          <cell r="P54">
            <v>0</v>
          </cell>
          <cell r="Q54">
            <v>0</v>
          </cell>
          <cell r="R54" t="str">
            <v>0.34</v>
          </cell>
          <cell r="S54">
            <v>0</v>
          </cell>
          <cell r="T54">
            <v>0</v>
          </cell>
          <cell r="U54" t="str">
            <v>-0.02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B55" t="str">
            <v>LAWUNION</v>
          </cell>
          <cell r="C55">
            <v>0</v>
          </cell>
          <cell r="D55" t="str">
            <v>0.39</v>
          </cell>
          <cell r="E55">
            <v>0</v>
          </cell>
          <cell r="F55" t="str">
            <v>-</v>
          </cell>
          <cell r="G55">
            <v>0</v>
          </cell>
          <cell r="H55" t="str">
            <v>0.39</v>
          </cell>
          <cell r="I55">
            <v>0</v>
          </cell>
          <cell r="J55" t="str">
            <v>0.36</v>
          </cell>
          <cell r="K55">
            <v>0</v>
          </cell>
          <cell r="L55" t="str">
            <v>0.36</v>
          </cell>
          <cell r="M55">
            <v>0</v>
          </cell>
          <cell r="N55" t="str">
            <v>-</v>
          </cell>
          <cell r="O55" t="str">
            <v>-</v>
          </cell>
          <cell r="P55">
            <v>0</v>
          </cell>
          <cell r="Q55">
            <v>0</v>
          </cell>
          <cell r="R55" t="str">
            <v>0.36</v>
          </cell>
          <cell r="S55">
            <v>0</v>
          </cell>
          <cell r="T55">
            <v>0</v>
          </cell>
          <cell r="U55" t="str">
            <v>-0.03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B56" t="str">
            <v>LEARNAFRCA</v>
          </cell>
          <cell r="C56">
            <v>0</v>
          </cell>
          <cell r="D56" t="str">
            <v>1.40</v>
          </cell>
          <cell r="E56">
            <v>0</v>
          </cell>
          <cell r="F56" t="str">
            <v>-</v>
          </cell>
          <cell r="G56">
            <v>0</v>
          </cell>
          <cell r="H56" t="str">
            <v>1.40</v>
          </cell>
          <cell r="I56">
            <v>0</v>
          </cell>
          <cell r="J56" t="str">
            <v>1.39</v>
          </cell>
          <cell r="K56">
            <v>0</v>
          </cell>
          <cell r="L56" t="str">
            <v>1.39</v>
          </cell>
          <cell r="M56">
            <v>0</v>
          </cell>
          <cell r="N56" t="str">
            <v>-</v>
          </cell>
          <cell r="O56" t="str">
            <v>-</v>
          </cell>
          <cell r="P56">
            <v>0</v>
          </cell>
          <cell r="Q56">
            <v>0</v>
          </cell>
          <cell r="R56" t="str">
            <v>1.39</v>
          </cell>
          <cell r="S56">
            <v>0</v>
          </cell>
          <cell r="T56">
            <v>0</v>
          </cell>
          <cell r="U56" t="str">
            <v>-0.01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LINKASSURE</v>
          </cell>
          <cell r="C57">
            <v>0</v>
          </cell>
          <cell r="D57" t="str">
            <v>0.52</v>
          </cell>
          <cell r="E57">
            <v>0</v>
          </cell>
          <cell r="F57" t="str">
            <v>-</v>
          </cell>
          <cell r="G57">
            <v>0</v>
          </cell>
          <cell r="H57" t="str">
            <v>0.52</v>
          </cell>
          <cell r="I57">
            <v>0</v>
          </cell>
          <cell r="J57" t="str">
            <v>-</v>
          </cell>
          <cell r="K57">
            <v>0</v>
          </cell>
          <cell r="L57" t="str">
            <v>-</v>
          </cell>
          <cell r="M57">
            <v>0</v>
          </cell>
          <cell r="N57" t="str">
            <v>-</v>
          </cell>
          <cell r="O57" t="str">
            <v>-</v>
          </cell>
          <cell r="P57">
            <v>0</v>
          </cell>
          <cell r="Q57">
            <v>0</v>
          </cell>
          <cell r="R57" t="str">
            <v>0.52</v>
          </cell>
          <cell r="S57">
            <v>0</v>
          </cell>
          <cell r="T57">
            <v>0</v>
          </cell>
          <cell r="U57" t="str">
            <v>-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B58" t="str">
            <v>LIVESTOCK</v>
          </cell>
          <cell r="C58">
            <v>0</v>
          </cell>
          <cell r="D58" t="str">
            <v>0.41</v>
          </cell>
          <cell r="E58">
            <v>0</v>
          </cell>
          <cell r="F58" t="str">
            <v>-</v>
          </cell>
          <cell r="G58">
            <v>0</v>
          </cell>
          <cell r="H58" t="str">
            <v>0.41</v>
          </cell>
          <cell r="I58">
            <v>0</v>
          </cell>
          <cell r="J58" t="str">
            <v>-</v>
          </cell>
          <cell r="K58">
            <v>0</v>
          </cell>
          <cell r="L58" t="str">
            <v>-</v>
          </cell>
          <cell r="M58">
            <v>0</v>
          </cell>
          <cell r="N58" t="str">
            <v>-</v>
          </cell>
          <cell r="O58" t="str">
            <v>-</v>
          </cell>
          <cell r="P58">
            <v>0</v>
          </cell>
          <cell r="Q58">
            <v>0</v>
          </cell>
          <cell r="R58" t="str">
            <v>0.41</v>
          </cell>
          <cell r="S58">
            <v>0</v>
          </cell>
          <cell r="T58">
            <v>0</v>
          </cell>
          <cell r="U58" t="str">
            <v>-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B59" t="str">
            <v>MANSARD</v>
          </cell>
          <cell r="C59">
            <v>0</v>
          </cell>
          <cell r="D59" t="str">
            <v>1.80</v>
          </cell>
          <cell r="E59">
            <v>0</v>
          </cell>
          <cell r="F59" t="str">
            <v>-</v>
          </cell>
          <cell r="G59">
            <v>0</v>
          </cell>
          <cell r="H59" t="str">
            <v>1.80</v>
          </cell>
          <cell r="I59">
            <v>0</v>
          </cell>
          <cell r="J59" t="str">
            <v>1.80</v>
          </cell>
          <cell r="K59">
            <v>0</v>
          </cell>
          <cell r="L59" t="str">
            <v>1.80</v>
          </cell>
          <cell r="M59">
            <v>0</v>
          </cell>
          <cell r="N59" t="str">
            <v>-</v>
          </cell>
          <cell r="O59" t="str">
            <v>-</v>
          </cell>
          <cell r="P59">
            <v>0</v>
          </cell>
          <cell r="Q59">
            <v>0</v>
          </cell>
          <cell r="R59" t="str">
            <v>1.80</v>
          </cell>
          <cell r="S59">
            <v>0</v>
          </cell>
          <cell r="T59">
            <v>0</v>
          </cell>
          <cell r="U59" t="str">
            <v>-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 t="str">
            <v>MAYBAKER</v>
          </cell>
          <cell r="C60">
            <v>0</v>
          </cell>
          <cell r="D60" t="str">
            <v>2.05</v>
          </cell>
          <cell r="E60">
            <v>0</v>
          </cell>
          <cell r="F60" t="str">
            <v>-</v>
          </cell>
          <cell r="G60">
            <v>0</v>
          </cell>
          <cell r="H60" t="str">
            <v>2.05</v>
          </cell>
          <cell r="I60">
            <v>0</v>
          </cell>
          <cell r="J60" t="str">
            <v>-</v>
          </cell>
          <cell r="K60">
            <v>0</v>
          </cell>
          <cell r="L60" t="str">
            <v>-</v>
          </cell>
          <cell r="M60">
            <v>0</v>
          </cell>
          <cell r="N60" t="str">
            <v>-</v>
          </cell>
          <cell r="O60" t="str">
            <v>-</v>
          </cell>
          <cell r="P60">
            <v>0</v>
          </cell>
          <cell r="Q60">
            <v>0</v>
          </cell>
          <cell r="R60" t="str">
            <v>2.05</v>
          </cell>
          <cell r="S60">
            <v>0</v>
          </cell>
          <cell r="T60">
            <v>0</v>
          </cell>
          <cell r="U60" t="str">
            <v>-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B61" t="str">
            <v>MBENEFIT</v>
          </cell>
          <cell r="C61">
            <v>0</v>
          </cell>
          <cell r="D61" t="str">
            <v>0.22</v>
          </cell>
          <cell r="E61">
            <v>0</v>
          </cell>
          <cell r="F61" t="str">
            <v>-</v>
          </cell>
          <cell r="G61">
            <v>0</v>
          </cell>
          <cell r="H61" t="str">
            <v>0.22</v>
          </cell>
          <cell r="I61">
            <v>0</v>
          </cell>
          <cell r="J61" t="str">
            <v>0.22</v>
          </cell>
          <cell r="K61">
            <v>0</v>
          </cell>
          <cell r="L61" t="str">
            <v>0.22</v>
          </cell>
          <cell r="M61">
            <v>0</v>
          </cell>
          <cell r="N61" t="str">
            <v>-</v>
          </cell>
          <cell r="O61" t="str">
            <v>-</v>
          </cell>
          <cell r="P61">
            <v>0</v>
          </cell>
          <cell r="Q61">
            <v>0</v>
          </cell>
          <cell r="R61" t="str">
            <v>0.22</v>
          </cell>
          <cell r="S61">
            <v>0</v>
          </cell>
          <cell r="T61">
            <v>0</v>
          </cell>
          <cell r="U61" t="str">
            <v>-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B62" t="str">
            <v>MOBIL</v>
          </cell>
          <cell r="C62">
            <v>0</v>
          </cell>
          <cell r="D62" t="str">
            <v>158.00</v>
          </cell>
          <cell r="E62">
            <v>0</v>
          </cell>
          <cell r="F62" t="str">
            <v>-</v>
          </cell>
          <cell r="G62">
            <v>0</v>
          </cell>
          <cell r="H62" t="str">
            <v>158.00</v>
          </cell>
          <cell r="I62">
            <v>0</v>
          </cell>
          <cell r="J62" t="str">
            <v>-</v>
          </cell>
          <cell r="K62">
            <v>0</v>
          </cell>
          <cell r="L62" t="str">
            <v>-</v>
          </cell>
          <cell r="M62">
            <v>0</v>
          </cell>
          <cell r="N62" t="str">
            <v>-</v>
          </cell>
          <cell r="O62" t="str">
            <v>-</v>
          </cell>
          <cell r="P62">
            <v>0</v>
          </cell>
          <cell r="Q62">
            <v>0</v>
          </cell>
          <cell r="R62" t="str">
            <v>158.00</v>
          </cell>
          <cell r="S62">
            <v>0</v>
          </cell>
          <cell r="T62">
            <v>0</v>
          </cell>
          <cell r="U62" t="str">
            <v>-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B63" t="str">
            <v>MORISON</v>
          </cell>
          <cell r="C63">
            <v>0</v>
          </cell>
          <cell r="D63" t="str">
            <v>0.50</v>
          </cell>
          <cell r="E63">
            <v>0</v>
          </cell>
          <cell r="F63" t="str">
            <v>-</v>
          </cell>
          <cell r="G63">
            <v>0</v>
          </cell>
          <cell r="H63" t="str">
            <v>0.50</v>
          </cell>
          <cell r="I63">
            <v>0</v>
          </cell>
          <cell r="J63" t="str">
            <v>-</v>
          </cell>
          <cell r="K63">
            <v>0</v>
          </cell>
          <cell r="L63" t="str">
            <v>-</v>
          </cell>
          <cell r="M63">
            <v>0</v>
          </cell>
          <cell r="N63" t="str">
            <v>-</v>
          </cell>
          <cell r="O63" t="str">
            <v>-</v>
          </cell>
          <cell r="P63">
            <v>0</v>
          </cell>
          <cell r="Q63">
            <v>0</v>
          </cell>
          <cell r="R63" t="str">
            <v>0.50</v>
          </cell>
          <cell r="S63">
            <v>0</v>
          </cell>
          <cell r="T63">
            <v>0</v>
          </cell>
          <cell r="U63" t="str">
            <v>-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</row>
        <row r="64">
          <cell r="B64" t="str">
            <v>MRS</v>
          </cell>
          <cell r="C64">
            <v>0</v>
          </cell>
          <cell r="D64" t="str">
            <v>20.85</v>
          </cell>
          <cell r="E64">
            <v>0</v>
          </cell>
          <cell r="F64" t="str">
            <v>-</v>
          </cell>
          <cell r="G64">
            <v>0</v>
          </cell>
          <cell r="H64" t="str">
            <v>20.85</v>
          </cell>
          <cell r="I64">
            <v>0</v>
          </cell>
          <cell r="J64" t="str">
            <v>-</v>
          </cell>
          <cell r="K64">
            <v>0</v>
          </cell>
          <cell r="L64" t="str">
            <v>-</v>
          </cell>
          <cell r="M64">
            <v>0</v>
          </cell>
          <cell r="N64" t="str">
            <v>-</v>
          </cell>
          <cell r="O64" t="str">
            <v>-</v>
          </cell>
          <cell r="P64">
            <v>0</v>
          </cell>
          <cell r="Q64">
            <v>0</v>
          </cell>
          <cell r="R64" t="str">
            <v>20.85</v>
          </cell>
          <cell r="S64">
            <v>0</v>
          </cell>
          <cell r="T64">
            <v>0</v>
          </cell>
          <cell r="U64" t="str">
            <v>-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</row>
        <row r="65">
          <cell r="B65" t="str">
            <v>MTNN</v>
          </cell>
          <cell r="C65">
            <v>0</v>
          </cell>
          <cell r="D65" t="str">
            <v>131.00</v>
          </cell>
          <cell r="E65">
            <v>0</v>
          </cell>
          <cell r="F65" t="str">
            <v>-</v>
          </cell>
          <cell r="G65">
            <v>0</v>
          </cell>
          <cell r="H65" t="str">
            <v>131.00</v>
          </cell>
          <cell r="I65">
            <v>0</v>
          </cell>
          <cell r="J65" t="str">
            <v>129.25</v>
          </cell>
          <cell r="K65">
            <v>0</v>
          </cell>
          <cell r="L65" t="str">
            <v>129.25</v>
          </cell>
          <cell r="M65">
            <v>0</v>
          </cell>
          <cell r="N65" t="str">
            <v>-</v>
          </cell>
          <cell r="O65" t="str">
            <v>-</v>
          </cell>
          <cell r="P65">
            <v>0</v>
          </cell>
          <cell r="Q65">
            <v>0</v>
          </cell>
          <cell r="R65" t="str">
            <v>129.25</v>
          </cell>
          <cell r="S65">
            <v>0</v>
          </cell>
          <cell r="T65">
            <v>0</v>
          </cell>
          <cell r="U65" t="str">
            <v>-1.75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NAHCO</v>
          </cell>
          <cell r="C66">
            <v>0</v>
          </cell>
          <cell r="D66" t="str">
            <v>2.34</v>
          </cell>
          <cell r="E66">
            <v>0</v>
          </cell>
          <cell r="F66" t="str">
            <v>-</v>
          </cell>
          <cell r="G66">
            <v>0</v>
          </cell>
          <cell r="H66" t="str">
            <v>2.34</v>
          </cell>
          <cell r="I66">
            <v>0</v>
          </cell>
          <cell r="J66" t="str">
            <v>-</v>
          </cell>
          <cell r="K66">
            <v>0</v>
          </cell>
          <cell r="L66" t="str">
            <v>-</v>
          </cell>
          <cell r="M66">
            <v>0</v>
          </cell>
          <cell r="N66" t="str">
            <v>-</v>
          </cell>
          <cell r="O66" t="str">
            <v>-</v>
          </cell>
          <cell r="P66">
            <v>0</v>
          </cell>
          <cell r="Q66">
            <v>0</v>
          </cell>
          <cell r="R66" t="str">
            <v>2.34</v>
          </cell>
          <cell r="S66">
            <v>0</v>
          </cell>
          <cell r="T66">
            <v>0</v>
          </cell>
          <cell r="U66" t="str">
            <v>-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</row>
        <row r="67">
          <cell r="B67" t="str">
            <v>NASCON</v>
          </cell>
          <cell r="C67">
            <v>0</v>
          </cell>
          <cell r="D67" t="str">
            <v>14.00</v>
          </cell>
          <cell r="E67">
            <v>0</v>
          </cell>
          <cell r="F67" t="str">
            <v>-</v>
          </cell>
          <cell r="G67">
            <v>0</v>
          </cell>
          <cell r="H67" t="str">
            <v>14.00</v>
          </cell>
          <cell r="I67">
            <v>0</v>
          </cell>
          <cell r="J67" t="str">
            <v>14.00</v>
          </cell>
          <cell r="K67">
            <v>0</v>
          </cell>
          <cell r="L67" t="str">
            <v>14.00</v>
          </cell>
          <cell r="M67">
            <v>0</v>
          </cell>
          <cell r="N67" t="str">
            <v>-</v>
          </cell>
          <cell r="O67" t="str">
            <v>-</v>
          </cell>
          <cell r="P67">
            <v>0</v>
          </cell>
          <cell r="Q67">
            <v>0</v>
          </cell>
          <cell r="R67" t="str">
            <v>14.00</v>
          </cell>
          <cell r="S67">
            <v>0</v>
          </cell>
          <cell r="T67">
            <v>0</v>
          </cell>
          <cell r="U67" t="str">
            <v>-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</row>
        <row r="68">
          <cell r="B68" t="str">
            <v>NB</v>
          </cell>
          <cell r="C68">
            <v>0</v>
          </cell>
          <cell r="D68" t="str">
            <v>50.00</v>
          </cell>
          <cell r="E68">
            <v>0</v>
          </cell>
          <cell r="F68" t="str">
            <v>-</v>
          </cell>
          <cell r="G68">
            <v>0</v>
          </cell>
          <cell r="H68" t="str">
            <v>50.00</v>
          </cell>
          <cell r="I68">
            <v>0</v>
          </cell>
          <cell r="J68" t="str">
            <v>50.00</v>
          </cell>
          <cell r="K68">
            <v>0</v>
          </cell>
          <cell r="L68" t="str">
            <v>49.95</v>
          </cell>
          <cell r="M68">
            <v>0</v>
          </cell>
          <cell r="N68" t="str">
            <v>0.10</v>
          </cell>
          <cell r="O68" t="str">
            <v>-</v>
          </cell>
          <cell r="P68">
            <v>0</v>
          </cell>
          <cell r="Q68">
            <v>0</v>
          </cell>
          <cell r="R68" t="str">
            <v>50.00</v>
          </cell>
          <cell r="S68">
            <v>0</v>
          </cell>
          <cell r="T68">
            <v>0</v>
          </cell>
          <cell r="U68" t="str">
            <v>-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B69" t="str">
            <v>NEIMETH</v>
          </cell>
          <cell r="C69">
            <v>0</v>
          </cell>
          <cell r="D69" t="str">
            <v>0.55</v>
          </cell>
          <cell r="E69">
            <v>0</v>
          </cell>
          <cell r="F69" t="str">
            <v>-</v>
          </cell>
          <cell r="G69">
            <v>0</v>
          </cell>
          <cell r="H69" t="str">
            <v>0.55</v>
          </cell>
          <cell r="I69">
            <v>0</v>
          </cell>
          <cell r="J69" t="str">
            <v>-</v>
          </cell>
          <cell r="K69">
            <v>0</v>
          </cell>
          <cell r="L69" t="str">
            <v>-</v>
          </cell>
          <cell r="M69">
            <v>0</v>
          </cell>
          <cell r="N69" t="str">
            <v>-</v>
          </cell>
          <cell r="O69" t="str">
            <v>-</v>
          </cell>
          <cell r="P69">
            <v>0</v>
          </cell>
          <cell r="Q69">
            <v>0</v>
          </cell>
          <cell r="R69" t="str">
            <v>0.55</v>
          </cell>
          <cell r="S69">
            <v>0</v>
          </cell>
          <cell r="T69">
            <v>0</v>
          </cell>
          <cell r="U69" t="str">
            <v>-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B70" t="str">
            <v>NEM</v>
          </cell>
          <cell r="C70">
            <v>0</v>
          </cell>
          <cell r="D70" t="str">
            <v>2.01</v>
          </cell>
          <cell r="E70">
            <v>0</v>
          </cell>
          <cell r="F70" t="str">
            <v>-</v>
          </cell>
          <cell r="G70">
            <v>0</v>
          </cell>
          <cell r="H70" t="str">
            <v>2.01</v>
          </cell>
          <cell r="I70">
            <v>0</v>
          </cell>
          <cell r="J70" t="str">
            <v>-</v>
          </cell>
          <cell r="K70">
            <v>0</v>
          </cell>
          <cell r="L70" t="str">
            <v>-</v>
          </cell>
          <cell r="M70">
            <v>0</v>
          </cell>
          <cell r="N70" t="str">
            <v>-</v>
          </cell>
          <cell r="O70" t="str">
            <v>-</v>
          </cell>
          <cell r="P70">
            <v>0</v>
          </cell>
          <cell r="Q70">
            <v>0</v>
          </cell>
          <cell r="R70" t="str">
            <v>2.01</v>
          </cell>
          <cell r="S70">
            <v>0</v>
          </cell>
          <cell r="T70">
            <v>0</v>
          </cell>
          <cell r="U70" t="str">
            <v>-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1">
          <cell r="B71" t="str">
            <v>NESTLE</v>
          </cell>
          <cell r="C71">
            <v>0</v>
          </cell>
          <cell r="D71" t="str">
            <v>1,270.00</v>
          </cell>
          <cell r="E71">
            <v>0</v>
          </cell>
          <cell r="F71" t="str">
            <v>-</v>
          </cell>
          <cell r="G71">
            <v>0</v>
          </cell>
          <cell r="H71" t="str">
            <v>1,270.00</v>
          </cell>
          <cell r="I71">
            <v>0</v>
          </cell>
          <cell r="J71" t="str">
            <v>-</v>
          </cell>
          <cell r="K71">
            <v>0</v>
          </cell>
          <cell r="L71" t="str">
            <v>-</v>
          </cell>
          <cell r="M71">
            <v>0</v>
          </cell>
          <cell r="N71" t="str">
            <v>-</v>
          </cell>
          <cell r="O71" t="str">
            <v>-</v>
          </cell>
          <cell r="P71">
            <v>0</v>
          </cell>
          <cell r="Q71">
            <v>0</v>
          </cell>
          <cell r="R71" t="str">
            <v>1,270.00</v>
          </cell>
          <cell r="S71">
            <v>0</v>
          </cell>
          <cell r="T71">
            <v>0</v>
          </cell>
          <cell r="U71" t="str">
            <v>-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B72" t="str">
            <v>NPFMCRFBK</v>
          </cell>
          <cell r="C72">
            <v>0</v>
          </cell>
          <cell r="D72" t="str">
            <v>1.18</v>
          </cell>
          <cell r="E72">
            <v>0</v>
          </cell>
          <cell r="F72" t="str">
            <v>-</v>
          </cell>
          <cell r="G72">
            <v>0</v>
          </cell>
          <cell r="H72" t="str">
            <v>1.18</v>
          </cell>
          <cell r="I72">
            <v>0</v>
          </cell>
          <cell r="J72" t="str">
            <v>1.07</v>
          </cell>
          <cell r="K72">
            <v>0</v>
          </cell>
          <cell r="L72" t="str">
            <v>1.07</v>
          </cell>
          <cell r="M72">
            <v>0</v>
          </cell>
          <cell r="N72" t="str">
            <v>-</v>
          </cell>
          <cell r="O72" t="str">
            <v>-</v>
          </cell>
          <cell r="P72">
            <v>0</v>
          </cell>
          <cell r="Q72">
            <v>0</v>
          </cell>
          <cell r="R72" t="str">
            <v>1.07</v>
          </cell>
          <cell r="S72">
            <v>0</v>
          </cell>
          <cell r="T72">
            <v>0</v>
          </cell>
          <cell r="U72" t="str">
            <v>-0.11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</row>
        <row r="73">
          <cell r="B73" t="str">
            <v>NSLTECH</v>
          </cell>
          <cell r="C73">
            <v>0</v>
          </cell>
          <cell r="D73" t="str">
            <v>0.20</v>
          </cell>
          <cell r="E73">
            <v>0</v>
          </cell>
          <cell r="F73" t="str">
            <v>-</v>
          </cell>
          <cell r="G73">
            <v>0</v>
          </cell>
          <cell r="H73" t="str">
            <v>0.20</v>
          </cell>
          <cell r="I73">
            <v>0</v>
          </cell>
          <cell r="J73" t="str">
            <v>-</v>
          </cell>
          <cell r="K73">
            <v>0</v>
          </cell>
          <cell r="L73" t="str">
            <v>-</v>
          </cell>
          <cell r="M73">
            <v>0</v>
          </cell>
          <cell r="N73" t="str">
            <v>-</v>
          </cell>
          <cell r="O73" t="str">
            <v>-</v>
          </cell>
          <cell r="P73">
            <v>0</v>
          </cell>
          <cell r="Q73">
            <v>0</v>
          </cell>
          <cell r="R73" t="str">
            <v>0.20</v>
          </cell>
          <cell r="S73">
            <v>0</v>
          </cell>
          <cell r="T73">
            <v>0</v>
          </cell>
          <cell r="U73" t="str">
            <v>-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</row>
        <row r="74">
          <cell r="B74" t="str">
            <v>OANDO</v>
          </cell>
          <cell r="C74">
            <v>0</v>
          </cell>
          <cell r="D74" t="str">
            <v>3.70</v>
          </cell>
          <cell r="E74">
            <v>0</v>
          </cell>
          <cell r="F74" t="str">
            <v>-</v>
          </cell>
          <cell r="G74">
            <v>0</v>
          </cell>
          <cell r="H74" t="str">
            <v>3.70</v>
          </cell>
          <cell r="I74">
            <v>0</v>
          </cell>
          <cell r="J74" t="str">
            <v>3.70</v>
          </cell>
          <cell r="K74">
            <v>0</v>
          </cell>
          <cell r="L74" t="str">
            <v>3.60</v>
          </cell>
          <cell r="M74">
            <v>0</v>
          </cell>
          <cell r="N74" t="str">
            <v>2.70</v>
          </cell>
          <cell r="O74" t="str">
            <v>-</v>
          </cell>
          <cell r="P74">
            <v>0</v>
          </cell>
          <cell r="Q74">
            <v>0</v>
          </cell>
          <cell r="R74" t="str">
            <v>3.60</v>
          </cell>
          <cell r="S74">
            <v>0</v>
          </cell>
          <cell r="T74">
            <v>0</v>
          </cell>
          <cell r="U74" t="str">
            <v>-0.10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B75" t="str">
            <v>OKOMUOIL</v>
          </cell>
          <cell r="C75">
            <v>0</v>
          </cell>
          <cell r="D75" t="str">
            <v>52.00</v>
          </cell>
          <cell r="E75">
            <v>0</v>
          </cell>
          <cell r="F75" t="str">
            <v>-</v>
          </cell>
          <cell r="G75">
            <v>0</v>
          </cell>
          <cell r="H75" t="str">
            <v>52.00</v>
          </cell>
          <cell r="I75">
            <v>0</v>
          </cell>
          <cell r="J75" t="str">
            <v>-</v>
          </cell>
          <cell r="K75">
            <v>0</v>
          </cell>
          <cell r="L75" t="str">
            <v>-</v>
          </cell>
          <cell r="M75">
            <v>0</v>
          </cell>
          <cell r="N75" t="str">
            <v>-</v>
          </cell>
          <cell r="O75" t="str">
            <v>-</v>
          </cell>
          <cell r="P75">
            <v>0</v>
          </cell>
          <cell r="Q75">
            <v>0</v>
          </cell>
          <cell r="R75" t="str">
            <v>52.00</v>
          </cell>
          <cell r="S75">
            <v>0</v>
          </cell>
          <cell r="T75">
            <v>0</v>
          </cell>
          <cell r="U75" t="str">
            <v>-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</row>
        <row r="76">
          <cell r="B76" t="str">
            <v>PREMPAINTS</v>
          </cell>
          <cell r="C76">
            <v>0</v>
          </cell>
          <cell r="D76" t="str">
            <v>9.40</v>
          </cell>
          <cell r="E76">
            <v>0</v>
          </cell>
          <cell r="F76" t="str">
            <v>-</v>
          </cell>
          <cell r="G76">
            <v>0</v>
          </cell>
          <cell r="H76" t="str">
            <v>9.40</v>
          </cell>
          <cell r="I76">
            <v>0</v>
          </cell>
          <cell r="J76" t="str">
            <v>-</v>
          </cell>
          <cell r="K76">
            <v>0</v>
          </cell>
          <cell r="L76" t="str">
            <v>-</v>
          </cell>
          <cell r="M76">
            <v>0</v>
          </cell>
          <cell r="N76" t="str">
            <v>-</v>
          </cell>
          <cell r="O76" t="str">
            <v>-</v>
          </cell>
          <cell r="P76">
            <v>0</v>
          </cell>
          <cell r="Q76">
            <v>0</v>
          </cell>
          <cell r="R76" t="str">
            <v>9.40</v>
          </cell>
          <cell r="S76">
            <v>0</v>
          </cell>
          <cell r="T76">
            <v>0</v>
          </cell>
          <cell r="U76" t="str">
            <v>-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B77" t="str">
            <v>PZ</v>
          </cell>
          <cell r="C77">
            <v>0</v>
          </cell>
          <cell r="D77" t="str">
            <v>6.00</v>
          </cell>
          <cell r="E77">
            <v>0</v>
          </cell>
          <cell r="F77" t="str">
            <v>-</v>
          </cell>
          <cell r="G77">
            <v>0</v>
          </cell>
          <cell r="H77" t="str">
            <v>6.00</v>
          </cell>
          <cell r="I77">
            <v>0</v>
          </cell>
          <cell r="J77" t="str">
            <v>-</v>
          </cell>
          <cell r="K77">
            <v>0</v>
          </cell>
          <cell r="L77" t="str">
            <v>-</v>
          </cell>
          <cell r="M77">
            <v>0</v>
          </cell>
          <cell r="N77" t="str">
            <v>-</v>
          </cell>
          <cell r="O77" t="str">
            <v>-</v>
          </cell>
          <cell r="P77">
            <v>0</v>
          </cell>
          <cell r="Q77">
            <v>0</v>
          </cell>
          <cell r="R77" t="str">
            <v>6.00</v>
          </cell>
          <cell r="S77">
            <v>0</v>
          </cell>
          <cell r="T77">
            <v>0</v>
          </cell>
          <cell r="U77" t="str">
            <v>-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B78" t="str">
            <v>REDSTAREX</v>
          </cell>
          <cell r="C78">
            <v>0</v>
          </cell>
          <cell r="D78" t="str">
            <v>4.76</v>
          </cell>
          <cell r="E78">
            <v>0</v>
          </cell>
          <cell r="F78" t="str">
            <v>-</v>
          </cell>
          <cell r="G78">
            <v>0</v>
          </cell>
          <cell r="H78" t="str">
            <v>4.76</v>
          </cell>
          <cell r="I78">
            <v>0</v>
          </cell>
          <cell r="J78" t="str">
            <v>4.71</v>
          </cell>
          <cell r="K78">
            <v>0</v>
          </cell>
          <cell r="L78" t="str">
            <v>4.35</v>
          </cell>
          <cell r="M78">
            <v>0</v>
          </cell>
          <cell r="N78" t="str">
            <v>7.64</v>
          </cell>
          <cell r="O78" t="str">
            <v>-</v>
          </cell>
          <cell r="P78">
            <v>0</v>
          </cell>
          <cell r="Q78">
            <v>0</v>
          </cell>
          <cell r="R78" t="str">
            <v>4.71</v>
          </cell>
          <cell r="S78">
            <v>0</v>
          </cell>
          <cell r="T78">
            <v>0</v>
          </cell>
          <cell r="U78" t="str">
            <v>-0.05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</row>
        <row r="79">
          <cell r="B79" t="str">
            <v>SEPLAT</v>
          </cell>
          <cell r="C79">
            <v>0</v>
          </cell>
          <cell r="D79" t="str">
            <v>490.00</v>
          </cell>
          <cell r="E79">
            <v>0</v>
          </cell>
          <cell r="F79" t="str">
            <v>-</v>
          </cell>
          <cell r="G79">
            <v>0</v>
          </cell>
          <cell r="H79" t="str">
            <v>490.00</v>
          </cell>
          <cell r="I79">
            <v>0</v>
          </cell>
          <cell r="J79" t="str">
            <v>-</v>
          </cell>
          <cell r="K79">
            <v>0</v>
          </cell>
          <cell r="L79" t="str">
            <v>-</v>
          </cell>
          <cell r="M79">
            <v>0</v>
          </cell>
          <cell r="N79" t="str">
            <v>-</v>
          </cell>
          <cell r="O79" t="str">
            <v>-</v>
          </cell>
          <cell r="P79">
            <v>0</v>
          </cell>
          <cell r="Q79">
            <v>0</v>
          </cell>
          <cell r="R79" t="str">
            <v>490.00</v>
          </cell>
          <cell r="S79">
            <v>0</v>
          </cell>
          <cell r="T79">
            <v>0</v>
          </cell>
          <cell r="U79" t="str">
            <v>-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</row>
        <row r="80">
          <cell r="B80" t="str">
            <v>SKYAVN</v>
          </cell>
          <cell r="C80">
            <v>0</v>
          </cell>
          <cell r="D80" t="str">
            <v>4.65</v>
          </cell>
          <cell r="E80">
            <v>0</v>
          </cell>
          <cell r="F80" t="str">
            <v>-</v>
          </cell>
          <cell r="G80">
            <v>0</v>
          </cell>
          <cell r="H80" t="str">
            <v>4.65</v>
          </cell>
          <cell r="I80">
            <v>0</v>
          </cell>
          <cell r="J80" t="str">
            <v>-</v>
          </cell>
          <cell r="K80">
            <v>0</v>
          </cell>
          <cell r="L80" t="str">
            <v>-</v>
          </cell>
          <cell r="M80">
            <v>0</v>
          </cell>
          <cell r="N80" t="str">
            <v>-</v>
          </cell>
          <cell r="O80" t="str">
            <v>-</v>
          </cell>
          <cell r="P80">
            <v>0</v>
          </cell>
          <cell r="Q80">
            <v>0</v>
          </cell>
          <cell r="R80" t="str">
            <v>4.65</v>
          </cell>
          <cell r="S80">
            <v>0</v>
          </cell>
          <cell r="T80">
            <v>0</v>
          </cell>
          <cell r="U80" t="str">
            <v>-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B81" t="str">
            <v>SOVRENINS</v>
          </cell>
          <cell r="C81">
            <v>0</v>
          </cell>
          <cell r="D81" t="str">
            <v>0.20</v>
          </cell>
          <cell r="E81">
            <v>0</v>
          </cell>
          <cell r="F81" t="str">
            <v>-</v>
          </cell>
          <cell r="G81">
            <v>0</v>
          </cell>
          <cell r="H81" t="str">
            <v>0.20</v>
          </cell>
          <cell r="I81">
            <v>0</v>
          </cell>
          <cell r="J81" t="str">
            <v>0.21</v>
          </cell>
          <cell r="K81">
            <v>0</v>
          </cell>
          <cell r="L81" t="str">
            <v>0.20</v>
          </cell>
          <cell r="M81">
            <v>0</v>
          </cell>
          <cell r="N81" t="str">
            <v>4.76</v>
          </cell>
          <cell r="O81" t="str">
            <v>-</v>
          </cell>
          <cell r="P81">
            <v>0</v>
          </cell>
          <cell r="Q81">
            <v>0</v>
          </cell>
          <cell r="R81" t="str">
            <v>0.20</v>
          </cell>
          <cell r="S81">
            <v>0</v>
          </cell>
          <cell r="T81">
            <v>0</v>
          </cell>
          <cell r="U81" t="str">
            <v>-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</row>
        <row r="82">
          <cell r="B82" t="str">
            <v>STANBIC</v>
          </cell>
          <cell r="C82">
            <v>0</v>
          </cell>
          <cell r="D82" t="str">
            <v>38.10</v>
          </cell>
          <cell r="E82">
            <v>0</v>
          </cell>
          <cell r="F82" t="str">
            <v>-</v>
          </cell>
          <cell r="G82">
            <v>0</v>
          </cell>
          <cell r="H82" t="str">
            <v>38.10</v>
          </cell>
          <cell r="I82">
            <v>0</v>
          </cell>
          <cell r="J82" t="str">
            <v>-</v>
          </cell>
          <cell r="K82">
            <v>0</v>
          </cell>
          <cell r="L82" t="str">
            <v>-</v>
          </cell>
          <cell r="M82">
            <v>0</v>
          </cell>
          <cell r="N82" t="str">
            <v>-</v>
          </cell>
          <cell r="O82" t="str">
            <v>-</v>
          </cell>
          <cell r="P82">
            <v>0</v>
          </cell>
          <cell r="Q82">
            <v>0</v>
          </cell>
          <cell r="R82" t="str">
            <v>38.10</v>
          </cell>
          <cell r="S82">
            <v>0</v>
          </cell>
          <cell r="T82">
            <v>0</v>
          </cell>
          <cell r="U82" t="str">
            <v>-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</row>
        <row r="83">
          <cell r="B83" t="str">
            <v>STERLNBANK</v>
          </cell>
          <cell r="C83">
            <v>0</v>
          </cell>
          <cell r="D83" t="str">
            <v>2.40</v>
          </cell>
          <cell r="E83">
            <v>0</v>
          </cell>
          <cell r="F83" t="str">
            <v>-</v>
          </cell>
          <cell r="G83">
            <v>0</v>
          </cell>
          <cell r="H83" t="str">
            <v>2.40</v>
          </cell>
          <cell r="I83">
            <v>0</v>
          </cell>
          <cell r="J83" t="str">
            <v>2.35</v>
          </cell>
          <cell r="K83">
            <v>0</v>
          </cell>
          <cell r="L83" t="str">
            <v>2.19</v>
          </cell>
          <cell r="M83">
            <v>0</v>
          </cell>
          <cell r="N83" t="str">
            <v>6.81</v>
          </cell>
          <cell r="O83" t="str">
            <v>-</v>
          </cell>
          <cell r="P83">
            <v>0</v>
          </cell>
          <cell r="Q83">
            <v>0</v>
          </cell>
          <cell r="R83" t="str">
            <v>2.35</v>
          </cell>
          <cell r="S83">
            <v>0</v>
          </cell>
          <cell r="T83">
            <v>0</v>
          </cell>
          <cell r="U83" t="str">
            <v>-0.05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</row>
        <row r="84">
          <cell r="B84" t="str">
            <v>STUDPRESS</v>
          </cell>
          <cell r="C84">
            <v>0</v>
          </cell>
          <cell r="D84" t="str">
            <v>1.99</v>
          </cell>
          <cell r="E84">
            <v>0</v>
          </cell>
          <cell r="F84" t="str">
            <v>-</v>
          </cell>
          <cell r="G84">
            <v>0</v>
          </cell>
          <cell r="H84" t="str">
            <v>1.99</v>
          </cell>
          <cell r="I84">
            <v>0</v>
          </cell>
          <cell r="J84" t="str">
            <v>-</v>
          </cell>
          <cell r="K84">
            <v>0</v>
          </cell>
          <cell r="L84" t="str">
            <v>-</v>
          </cell>
          <cell r="M84">
            <v>0</v>
          </cell>
          <cell r="N84" t="str">
            <v>-</v>
          </cell>
          <cell r="O84" t="str">
            <v>-</v>
          </cell>
          <cell r="P84">
            <v>0</v>
          </cell>
          <cell r="Q84">
            <v>0</v>
          </cell>
          <cell r="R84" t="str">
            <v>1.99</v>
          </cell>
          <cell r="S84">
            <v>0</v>
          </cell>
          <cell r="T84">
            <v>0</v>
          </cell>
          <cell r="U84" t="str">
            <v>-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B85" t="str">
            <v>TOTAL</v>
          </cell>
          <cell r="C85">
            <v>0</v>
          </cell>
          <cell r="D85" t="str">
            <v>114.80</v>
          </cell>
          <cell r="E85">
            <v>0</v>
          </cell>
          <cell r="F85" t="str">
            <v>-</v>
          </cell>
          <cell r="G85">
            <v>0</v>
          </cell>
          <cell r="H85" t="str">
            <v>114.80</v>
          </cell>
          <cell r="I85">
            <v>0</v>
          </cell>
          <cell r="J85" t="str">
            <v>105.80</v>
          </cell>
          <cell r="K85">
            <v>0</v>
          </cell>
          <cell r="L85" t="str">
            <v>105.80</v>
          </cell>
          <cell r="M85">
            <v>0</v>
          </cell>
          <cell r="N85" t="str">
            <v>-</v>
          </cell>
          <cell r="O85" t="str">
            <v>-</v>
          </cell>
          <cell r="P85">
            <v>0</v>
          </cell>
          <cell r="Q85">
            <v>0</v>
          </cell>
          <cell r="R85" t="str">
            <v>105.80</v>
          </cell>
          <cell r="S85">
            <v>0</v>
          </cell>
          <cell r="T85">
            <v>0</v>
          </cell>
          <cell r="U85" t="str">
            <v>-9.00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</row>
        <row r="86">
          <cell r="B86" t="str">
            <v>TRANSCORP</v>
          </cell>
          <cell r="C86">
            <v>0</v>
          </cell>
          <cell r="D86" t="str">
            <v>0.87</v>
          </cell>
          <cell r="E86">
            <v>0</v>
          </cell>
          <cell r="F86" t="str">
            <v>-</v>
          </cell>
          <cell r="G86">
            <v>0</v>
          </cell>
          <cell r="H86" t="str">
            <v>0.87</v>
          </cell>
          <cell r="I86">
            <v>0</v>
          </cell>
          <cell r="J86" t="str">
            <v>0.86</v>
          </cell>
          <cell r="K86">
            <v>0</v>
          </cell>
          <cell r="L86" t="str">
            <v>0.84</v>
          </cell>
          <cell r="M86">
            <v>0</v>
          </cell>
          <cell r="N86" t="str">
            <v>2.33</v>
          </cell>
          <cell r="O86" t="str">
            <v>0.84</v>
          </cell>
          <cell r="P86">
            <v>0</v>
          </cell>
          <cell r="Q86">
            <v>0</v>
          </cell>
          <cell r="R86" t="str">
            <v>0.84</v>
          </cell>
          <cell r="S86">
            <v>0</v>
          </cell>
          <cell r="T86">
            <v>0</v>
          </cell>
          <cell r="U86" t="str">
            <v>-0.03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B87" t="str">
            <v>TRIPPLEG</v>
          </cell>
          <cell r="C87">
            <v>0</v>
          </cell>
          <cell r="D87" t="str">
            <v>0.70</v>
          </cell>
          <cell r="E87">
            <v>0</v>
          </cell>
          <cell r="F87" t="str">
            <v>-</v>
          </cell>
          <cell r="G87">
            <v>0</v>
          </cell>
          <cell r="H87" t="str">
            <v>0.70</v>
          </cell>
          <cell r="I87">
            <v>0</v>
          </cell>
          <cell r="J87" t="str">
            <v>-</v>
          </cell>
          <cell r="K87">
            <v>0</v>
          </cell>
          <cell r="L87" t="str">
            <v>-</v>
          </cell>
          <cell r="M87">
            <v>0</v>
          </cell>
          <cell r="N87" t="str">
            <v>-</v>
          </cell>
          <cell r="O87" t="str">
            <v>-</v>
          </cell>
          <cell r="P87">
            <v>0</v>
          </cell>
          <cell r="Q87">
            <v>0</v>
          </cell>
          <cell r="R87" t="str">
            <v>0.70</v>
          </cell>
          <cell r="S87">
            <v>0</v>
          </cell>
          <cell r="T87">
            <v>0</v>
          </cell>
          <cell r="U87" t="str">
            <v>-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</row>
        <row r="88">
          <cell r="B88" t="str">
            <v>UACN</v>
          </cell>
          <cell r="C88">
            <v>0</v>
          </cell>
          <cell r="D88" t="str">
            <v>5.50</v>
          </cell>
          <cell r="E88">
            <v>0</v>
          </cell>
          <cell r="F88" t="str">
            <v>-</v>
          </cell>
          <cell r="G88">
            <v>0</v>
          </cell>
          <cell r="H88" t="str">
            <v>5.50</v>
          </cell>
          <cell r="I88">
            <v>0</v>
          </cell>
          <cell r="J88" t="str">
            <v>5.20</v>
          </cell>
          <cell r="K88">
            <v>0</v>
          </cell>
          <cell r="L88" t="str">
            <v>4.95</v>
          </cell>
          <cell r="M88">
            <v>0</v>
          </cell>
          <cell r="N88" t="str">
            <v>4.81</v>
          </cell>
          <cell r="O88" t="str">
            <v>-</v>
          </cell>
          <cell r="P88">
            <v>0</v>
          </cell>
          <cell r="Q88">
            <v>0</v>
          </cell>
          <cell r="R88" t="str">
            <v>4.95</v>
          </cell>
          <cell r="S88">
            <v>0</v>
          </cell>
          <cell r="T88">
            <v>0</v>
          </cell>
          <cell r="U88" t="str">
            <v>-0.55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</row>
        <row r="89">
          <cell r="B89" t="str">
            <v>UAC-PROP</v>
          </cell>
          <cell r="C89">
            <v>0</v>
          </cell>
          <cell r="D89" t="str">
            <v>1.12</v>
          </cell>
          <cell r="E89">
            <v>0</v>
          </cell>
          <cell r="F89" t="str">
            <v>-</v>
          </cell>
          <cell r="G89">
            <v>0</v>
          </cell>
          <cell r="H89" t="str">
            <v>1.12</v>
          </cell>
          <cell r="I89">
            <v>0</v>
          </cell>
          <cell r="J89" t="str">
            <v>-</v>
          </cell>
          <cell r="K89">
            <v>0</v>
          </cell>
          <cell r="L89" t="str">
            <v>-</v>
          </cell>
          <cell r="M89">
            <v>0</v>
          </cell>
          <cell r="N89" t="str">
            <v>-</v>
          </cell>
          <cell r="O89" t="str">
            <v>-</v>
          </cell>
          <cell r="P89">
            <v>0</v>
          </cell>
          <cell r="Q89">
            <v>0</v>
          </cell>
          <cell r="R89" t="str">
            <v>1.12</v>
          </cell>
          <cell r="S89">
            <v>0</v>
          </cell>
          <cell r="T89">
            <v>0</v>
          </cell>
          <cell r="U89" t="str">
            <v>-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</row>
        <row r="90">
          <cell r="B90" t="str">
            <v>UBA</v>
          </cell>
          <cell r="C90">
            <v>0</v>
          </cell>
          <cell r="D90" t="str">
            <v>5.55</v>
          </cell>
          <cell r="E90">
            <v>0</v>
          </cell>
          <cell r="F90" t="str">
            <v>-</v>
          </cell>
          <cell r="G90">
            <v>0</v>
          </cell>
          <cell r="H90" t="str">
            <v>5.55</v>
          </cell>
          <cell r="I90">
            <v>0</v>
          </cell>
          <cell r="J90" t="str">
            <v>5.60</v>
          </cell>
          <cell r="K90">
            <v>0</v>
          </cell>
          <cell r="L90" t="str">
            <v>5.55</v>
          </cell>
          <cell r="M90">
            <v>0</v>
          </cell>
          <cell r="N90" t="str">
            <v>0.89</v>
          </cell>
          <cell r="O90" t="str">
            <v>-</v>
          </cell>
          <cell r="P90">
            <v>0</v>
          </cell>
          <cell r="Q90">
            <v>0</v>
          </cell>
          <cell r="R90" t="str">
            <v>5.55</v>
          </cell>
          <cell r="S90">
            <v>0</v>
          </cell>
          <cell r="T90">
            <v>0</v>
          </cell>
          <cell r="U90" t="str">
            <v>-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</row>
        <row r="91">
          <cell r="B91" t="str">
            <v>UBN</v>
          </cell>
          <cell r="C91">
            <v>0</v>
          </cell>
          <cell r="D91" t="str">
            <v>6.75</v>
          </cell>
          <cell r="E91">
            <v>0</v>
          </cell>
          <cell r="F91" t="str">
            <v>-</v>
          </cell>
          <cell r="G91">
            <v>0</v>
          </cell>
          <cell r="H91" t="str">
            <v>6.75</v>
          </cell>
          <cell r="I91">
            <v>0</v>
          </cell>
          <cell r="J91" t="str">
            <v>6.80</v>
          </cell>
          <cell r="K91">
            <v>0</v>
          </cell>
          <cell r="L91" t="str">
            <v>6.80</v>
          </cell>
          <cell r="M91">
            <v>0</v>
          </cell>
          <cell r="N91" t="str">
            <v>-</v>
          </cell>
          <cell r="O91" t="str">
            <v>-</v>
          </cell>
          <cell r="P91">
            <v>0</v>
          </cell>
          <cell r="Q91">
            <v>0</v>
          </cell>
          <cell r="R91" t="str">
            <v>6.80</v>
          </cell>
          <cell r="S91">
            <v>0</v>
          </cell>
          <cell r="T91">
            <v>0</v>
          </cell>
          <cell r="U91" t="str">
            <v>0.05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</row>
        <row r="92">
          <cell r="B92" t="str">
            <v>UCAP</v>
          </cell>
          <cell r="C92">
            <v>0</v>
          </cell>
          <cell r="D92" t="str">
            <v>1.90</v>
          </cell>
          <cell r="E92">
            <v>0</v>
          </cell>
          <cell r="F92" t="str">
            <v>-</v>
          </cell>
          <cell r="G92">
            <v>0</v>
          </cell>
          <cell r="H92" t="str">
            <v>1.90</v>
          </cell>
          <cell r="I92">
            <v>0</v>
          </cell>
          <cell r="J92" t="str">
            <v>1.90</v>
          </cell>
          <cell r="K92">
            <v>0</v>
          </cell>
          <cell r="L92" t="str">
            <v>1.76</v>
          </cell>
          <cell r="M92">
            <v>0</v>
          </cell>
          <cell r="N92" t="str">
            <v>7.37</v>
          </cell>
          <cell r="O92" t="str">
            <v>-</v>
          </cell>
          <cell r="P92">
            <v>0</v>
          </cell>
          <cell r="Q92">
            <v>0</v>
          </cell>
          <cell r="R92" t="str">
            <v>1.80</v>
          </cell>
          <cell r="S92">
            <v>0</v>
          </cell>
          <cell r="T92">
            <v>0</v>
          </cell>
          <cell r="U92" t="str">
            <v>-0.10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</row>
        <row r="93">
          <cell r="B93" t="str">
            <v>UNILEVER</v>
          </cell>
          <cell r="C93">
            <v>0</v>
          </cell>
          <cell r="D93" t="str">
            <v>32.00</v>
          </cell>
          <cell r="E93">
            <v>0</v>
          </cell>
          <cell r="F93" t="str">
            <v>-</v>
          </cell>
          <cell r="G93">
            <v>0</v>
          </cell>
          <cell r="H93" t="str">
            <v>32.00</v>
          </cell>
          <cell r="I93">
            <v>0</v>
          </cell>
          <cell r="J93" t="str">
            <v>-</v>
          </cell>
          <cell r="K93">
            <v>0</v>
          </cell>
          <cell r="L93" t="str">
            <v>-</v>
          </cell>
          <cell r="M93">
            <v>0</v>
          </cell>
          <cell r="N93" t="str">
            <v>-</v>
          </cell>
          <cell r="O93" t="str">
            <v>-</v>
          </cell>
          <cell r="P93">
            <v>0</v>
          </cell>
          <cell r="Q93">
            <v>0</v>
          </cell>
          <cell r="R93" t="str">
            <v>32.00</v>
          </cell>
          <cell r="S93">
            <v>0</v>
          </cell>
          <cell r="T93">
            <v>0</v>
          </cell>
          <cell r="U93" t="str">
            <v>-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</row>
        <row r="94">
          <cell r="B94" t="str">
            <v>UNIONDAC</v>
          </cell>
          <cell r="C94">
            <v>0</v>
          </cell>
          <cell r="D94" t="str">
            <v>0.22</v>
          </cell>
          <cell r="E94">
            <v>0</v>
          </cell>
          <cell r="F94" t="str">
            <v>-</v>
          </cell>
          <cell r="G94">
            <v>0</v>
          </cell>
          <cell r="H94" t="str">
            <v>0.22</v>
          </cell>
          <cell r="I94">
            <v>0</v>
          </cell>
          <cell r="J94" t="str">
            <v>-</v>
          </cell>
          <cell r="K94">
            <v>0</v>
          </cell>
          <cell r="L94" t="str">
            <v>-</v>
          </cell>
          <cell r="M94">
            <v>0</v>
          </cell>
          <cell r="N94" t="str">
            <v>-</v>
          </cell>
          <cell r="O94" t="str">
            <v>-</v>
          </cell>
          <cell r="P94">
            <v>0</v>
          </cell>
          <cell r="Q94">
            <v>0</v>
          </cell>
          <cell r="R94" t="str">
            <v>0.22</v>
          </cell>
          <cell r="S94">
            <v>0</v>
          </cell>
          <cell r="T94">
            <v>0</v>
          </cell>
          <cell r="U94" t="str">
            <v>-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</row>
        <row r="95">
          <cell r="B95" t="str">
            <v>UNITYBNK</v>
          </cell>
          <cell r="C95">
            <v>0</v>
          </cell>
          <cell r="D95" t="str">
            <v>0.64</v>
          </cell>
          <cell r="E95">
            <v>0</v>
          </cell>
          <cell r="F95" t="str">
            <v>-</v>
          </cell>
          <cell r="G95">
            <v>0</v>
          </cell>
          <cell r="H95" t="str">
            <v>0.64</v>
          </cell>
          <cell r="I95">
            <v>0</v>
          </cell>
          <cell r="J95" t="str">
            <v>-</v>
          </cell>
          <cell r="K95">
            <v>0</v>
          </cell>
          <cell r="L95" t="str">
            <v>-</v>
          </cell>
          <cell r="M95">
            <v>0</v>
          </cell>
          <cell r="N95" t="str">
            <v>-</v>
          </cell>
          <cell r="O95" t="str">
            <v>-</v>
          </cell>
          <cell r="P95">
            <v>0</v>
          </cell>
          <cell r="Q95">
            <v>0</v>
          </cell>
          <cell r="R95" t="str">
            <v>0.64</v>
          </cell>
          <cell r="S95">
            <v>0</v>
          </cell>
          <cell r="T95">
            <v>0</v>
          </cell>
          <cell r="U95" t="str">
            <v>-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</row>
        <row r="96">
          <cell r="B96" t="str">
            <v>UPL</v>
          </cell>
          <cell r="C96">
            <v>0</v>
          </cell>
          <cell r="D96" t="str">
            <v>1.60</v>
          </cell>
          <cell r="E96">
            <v>0</v>
          </cell>
          <cell r="F96" t="str">
            <v>-</v>
          </cell>
          <cell r="G96">
            <v>0</v>
          </cell>
          <cell r="H96" t="str">
            <v>1.60</v>
          </cell>
          <cell r="I96">
            <v>0</v>
          </cell>
          <cell r="J96" t="str">
            <v>-</v>
          </cell>
          <cell r="K96">
            <v>0</v>
          </cell>
          <cell r="L96" t="str">
            <v>-</v>
          </cell>
          <cell r="M96">
            <v>0</v>
          </cell>
          <cell r="N96" t="str">
            <v>-</v>
          </cell>
          <cell r="O96" t="str">
            <v>-</v>
          </cell>
          <cell r="P96">
            <v>0</v>
          </cell>
          <cell r="Q96">
            <v>0</v>
          </cell>
          <cell r="R96" t="str">
            <v>1.60</v>
          </cell>
          <cell r="S96">
            <v>0</v>
          </cell>
          <cell r="T96">
            <v>0</v>
          </cell>
          <cell r="U96" t="str">
            <v>-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</row>
        <row r="97">
          <cell r="B97" t="str">
            <v>VITAFOAM</v>
          </cell>
          <cell r="C97">
            <v>0</v>
          </cell>
          <cell r="D97" t="str">
            <v>4.29</v>
          </cell>
          <cell r="E97">
            <v>0</v>
          </cell>
          <cell r="F97" t="str">
            <v>-</v>
          </cell>
          <cell r="G97">
            <v>0</v>
          </cell>
          <cell r="H97" t="str">
            <v>4.29</v>
          </cell>
          <cell r="I97">
            <v>0</v>
          </cell>
          <cell r="J97" t="str">
            <v>-</v>
          </cell>
          <cell r="K97">
            <v>0</v>
          </cell>
          <cell r="L97" t="str">
            <v>-</v>
          </cell>
          <cell r="M97">
            <v>0</v>
          </cell>
          <cell r="N97" t="str">
            <v>-</v>
          </cell>
          <cell r="O97" t="str">
            <v>-</v>
          </cell>
          <cell r="P97">
            <v>0</v>
          </cell>
          <cell r="Q97">
            <v>0</v>
          </cell>
          <cell r="R97" t="str">
            <v>4.29</v>
          </cell>
          <cell r="S97">
            <v>0</v>
          </cell>
          <cell r="T97">
            <v>0</v>
          </cell>
          <cell r="U97" t="str">
            <v>-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</row>
        <row r="98">
          <cell r="B98" t="str">
            <v>WAPCO</v>
          </cell>
          <cell r="C98">
            <v>0</v>
          </cell>
          <cell r="D98" t="str">
            <v>15.00</v>
          </cell>
          <cell r="E98">
            <v>0</v>
          </cell>
          <cell r="F98" t="str">
            <v>-</v>
          </cell>
          <cell r="G98">
            <v>0</v>
          </cell>
          <cell r="H98" t="str">
            <v>15.00</v>
          </cell>
          <cell r="I98">
            <v>0</v>
          </cell>
          <cell r="J98" t="str">
            <v>15.00</v>
          </cell>
          <cell r="K98">
            <v>0</v>
          </cell>
          <cell r="L98" t="str">
            <v>14.60</v>
          </cell>
          <cell r="M98">
            <v>0</v>
          </cell>
          <cell r="N98" t="str">
            <v>2.67</v>
          </cell>
          <cell r="O98" t="str">
            <v>-</v>
          </cell>
          <cell r="P98">
            <v>0</v>
          </cell>
          <cell r="Q98">
            <v>0</v>
          </cell>
          <cell r="R98" t="str">
            <v>14.60</v>
          </cell>
          <cell r="S98">
            <v>0</v>
          </cell>
          <cell r="T98">
            <v>0</v>
          </cell>
          <cell r="U98" t="str">
            <v>-0.40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</row>
        <row r="99">
          <cell r="B99" t="str">
            <v>WAPIC</v>
          </cell>
          <cell r="C99">
            <v>0</v>
          </cell>
          <cell r="D99" t="str">
            <v>0.39</v>
          </cell>
          <cell r="E99">
            <v>0</v>
          </cell>
          <cell r="F99" t="str">
            <v>-</v>
          </cell>
          <cell r="G99">
            <v>0</v>
          </cell>
          <cell r="H99" t="str">
            <v>0.39</v>
          </cell>
          <cell r="I99">
            <v>0</v>
          </cell>
          <cell r="J99" t="str">
            <v>-</v>
          </cell>
          <cell r="K99">
            <v>0</v>
          </cell>
          <cell r="L99" t="str">
            <v>-</v>
          </cell>
          <cell r="M99">
            <v>0</v>
          </cell>
          <cell r="N99" t="str">
            <v>-</v>
          </cell>
          <cell r="O99" t="str">
            <v>-</v>
          </cell>
          <cell r="P99">
            <v>0</v>
          </cell>
          <cell r="Q99">
            <v>0</v>
          </cell>
          <cell r="R99" t="str">
            <v>0.39</v>
          </cell>
          <cell r="S99">
            <v>0</v>
          </cell>
          <cell r="T99">
            <v>0</v>
          </cell>
          <cell r="U99" t="str">
            <v>-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</row>
        <row r="100">
          <cell r="B100" t="str">
            <v>WEMABANK</v>
          </cell>
          <cell r="C100">
            <v>0</v>
          </cell>
          <cell r="D100" t="str">
            <v>0.60</v>
          </cell>
          <cell r="E100">
            <v>0</v>
          </cell>
          <cell r="F100" t="str">
            <v>-</v>
          </cell>
          <cell r="G100">
            <v>0</v>
          </cell>
          <cell r="H100" t="str">
            <v>0.60</v>
          </cell>
          <cell r="I100">
            <v>0</v>
          </cell>
          <cell r="J100" t="str">
            <v>0.58</v>
          </cell>
          <cell r="K100">
            <v>0</v>
          </cell>
          <cell r="L100" t="str">
            <v>0.58</v>
          </cell>
          <cell r="M100">
            <v>0</v>
          </cell>
          <cell r="N100" t="str">
            <v>-</v>
          </cell>
          <cell r="O100" t="str">
            <v>-</v>
          </cell>
          <cell r="P100">
            <v>0</v>
          </cell>
          <cell r="Q100">
            <v>0</v>
          </cell>
          <cell r="R100" t="str">
            <v>0.58</v>
          </cell>
          <cell r="S100">
            <v>0</v>
          </cell>
          <cell r="T100">
            <v>0</v>
          </cell>
          <cell r="U100" t="str">
            <v>-0.02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  <row r="101">
          <cell r="B101" t="str">
            <v>ZENITHBANK</v>
          </cell>
          <cell r="C101">
            <v>0</v>
          </cell>
          <cell r="D101" t="str">
            <v>16.35</v>
          </cell>
          <cell r="E101">
            <v>0</v>
          </cell>
          <cell r="F101" t="str">
            <v>-</v>
          </cell>
          <cell r="G101">
            <v>0</v>
          </cell>
          <cell r="H101" t="str">
            <v>16.35</v>
          </cell>
          <cell r="I101">
            <v>0</v>
          </cell>
          <cell r="J101" t="str">
            <v>16.50</v>
          </cell>
          <cell r="K101">
            <v>0</v>
          </cell>
          <cell r="L101" t="str">
            <v>16.00</v>
          </cell>
          <cell r="M101">
            <v>0</v>
          </cell>
          <cell r="N101" t="str">
            <v>3.03</v>
          </cell>
          <cell r="O101" t="str">
            <v>16.20</v>
          </cell>
          <cell r="P101">
            <v>0</v>
          </cell>
          <cell r="Q101">
            <v>0</v>
          </cell>
          <cell r="R101" t="str">
            <v>16.20</v>
          </cell>
          <cell r="S101">
            <v>0</v>
          </cell>
          <cell r="T101">
            <v>0</v>
          </cell>
          <cell r="U101" t="str">
            <v>-0.15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</row>
        <row r="102">
          <cell r="B102" t="str">
            <v>Total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</row>
        <row r="108">
          <cell r="B108">
            <v>0</v>
          </cell>
          <cell r="C108" t="str">
            <v>COMPANY</v>
          </cell>
          <cell r="D108">
            <v>0</v>
          </cell>
          <cell r="E108" t="str">
            <v>PCLOSE</v>
          </cell>
          <cell r="F108">
            <v>0</v>
          </cell>
          <cell r="G108" t="str">
            <v>OPEN</v>
          </cell>
          <cell r="H108">
            <v>0</v>
          </cell>
          <cell r="I108" t="str">
            <v>HIGH</v>
          </cell>
          <cell r="J108">
            <v>0</v>
          </cell>
          <cell r="K108" t="str">
            <v>LOW</v>
          </cell>
          <cell r="L108">
            <v>0</v>
          </cell>
          <cell r="M108" t="str">
            <v>%SPREAD</v>
          </cell>
          <cell r="N108">
            <v>0</v>
          </cell>
          <cell r="O108">
            <v>0</v>
          </cell>
          <cell r="P108" t="str">
            <v>CLOSE</v>
          </cell>
          <cell r="Q108">
            <v>0</v>
          </cell>
          <cell r="R108">
            <v>0</v>
          </cell>
          <cell r="S108" t="str">
            <v>CHANGE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 t="str">
            <v>%CHANGE</v>
          </cell>
          <cell r="Y108">
            <v>0</v>
          </cell>
        </row>
        <row r="109">
          <cell r="B109">
            <v>0</v>
          </cell>
          <cell r="C109" t="str">
            <v>FG112034S2</v>
          </cell>
          <cell r="D109">
            <v>0</v>
          </cell>
          <cell r="E109" t="str">
            <v>89.25</v>
          </cell>
          <cell r="F109">
            <v>0</v>
          </cell>
          <cell r="G109" t="str">
            <v>89.25</v>
          </cell>
          <cell r="H109">
            <v>0</v>
          </cell>
          <cell r="I109" t="str">
            <v>88.90</v>
          </cell>
          <cell r="J109">
            <v>0</v>
          </cell>
          <cell r="K109" t="str">
            <v>88.90</v>
          </cell>
          <cell r="L109">
            <v>0</v>
          </cell>
          <cell r="M109" t="str">
            <v>-</v>
          </cell>
          <cell r="N109">
            <v>0</v>
          </cell>
          <cell r="O109">
            <v>0</v>
          </cell>
          <cell r="P109" t="str">
            <v>88.90</v>
          </cell>
          <cell r="Q109">
            <v>0</v>
          </cell>
          <cell r="R109">
            <v>0</v>
          </cell>
          <cell r="S109" t="str">
            <v>-0.35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 t="str">
            <v>-0.39</v>
          </cell>
          <cell r="Y109">
            <v>0</v>
          </cell>
        </row>
        <row r="110">
          <cell r="B110">
            <v>0</v>
          </cell>
          <cell r="C110" t="str">
            <v>FG132021S3</v>
          </cell>
          <cell r="D110">
            <v>0</v>
          </cell>
          <cell r="E110" t="str">
            <v>100.00</v>
          </cell>
          <cell r="F110">
            <v>0</v>
          </cell>
          <cell r="G110" t="str">
            <v>100.00</v>
          </cell>
          <cell r="H110">
            <v>0</v>
          </cell>
          <cell r="I110" t="str">
            <v>103.71</v>
          </cell>
          <cell r="J110">
            <v>0</v>
          </cell>
          <cell r="K110" t="str">
            <v>103.71</v>
          </cell>
          <cell r="L110">
            <v>0</v>
          </cell>
          <cell r="M110" t="str">
            <v>-</v>
          </cell>
          <cell r="N110">
            <v>0</v>
          </cell>
          <cell r="O110">
            <v>0</v>
          </cell>
          <cell r="P110" t="str">
            <v>103.71</v>
          </cell>
          <cell r="Q110">
            <v>0</v>
          </cell>
          <cell r="R110">
            <v>0</v>
          </cell>
          <cell r="S110" t="str">
            <v>3.71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 t="str">
            <v>3.71</v>
          </cell>
          <cell r="Y110">
            <v>0</v>
          </cell>
        </row>
        <row r="111">
          <cell r="B111">
            <v>0</v>
          </cell>
          <cell r="C111" t="str">
            <v>FGS202026</v>
          </cell>
          <cell r="D111">
            <v>0</v>
          </cell>
          <cell r="E111" t="str">
            <v>69.00</v>
          </cell>
          <cell r="F111">
            <v>0</v>
          </cell>
          <cell r="G111" t="str">
            <v>69.00</v>
          </cell>
          <cell r="H111">
            <v>0</v>
          </cell>
          <cell r="I111" t="str">
            <v>80.00</v>
          </cell>
          <cell r="J111">
            <v>0</v>
          </cell>
          <cell r="K111" t="str">
            <v>80.00</v>
          </cell>
          <cell r="L111">
            <v>0</v>
          </cell>
          <cell r="M111" t="str">
            <v>-</v>
          </cell>
          <cell r="N111">
            <v>0</v>
          </cell>
          <cell r="O111">
            <v>0</v>
          </cell>
          <cell r="P111" t="str">
            <v>80.00</v>
          </cell>
          <cell r="Q111">
            <v>0</v>
          </cell>
          <cell r="R111">
            <v>0</v>
          </cell>
          <cell r="S111" t="str">
            <v>11.00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 t="str">
            <v>15.94</v>
          </cell>
          <cell r="Y111">
            <v>0</v>
          </cell>
        </row>
        <row r="112">
          <cell r="B112">
            <v>0</v>
          </cell>
          <cell r="C112" t="str">
            <v>FGS202038</v>
          </cell>
          <cell r="D112">
            <v>0</v>
          </cell>
          <cell r="E112" t="str">
            <v>95.00</v>
          </cell>
          <cell r="F112">
            <v>0</v>
          </cell>
          <cell r="G112" t="str">
            <v>95.00</v>
          </cell>
          <cell r="H112">
            <v>0</v>
          </cell>
          <cell r="I112" t="str">
            <v>78.06</v>
          </cell>
          <cell r="J112">
            <v>0</v>
          </cell>
          <cell r="K112" t="str">
            <v>78.06</v>
          </cell>
          <cell r="L112">
            <v>0</v>
          </cell>
          <cell r="M112" t="str">
            <v>-</v>
          </cell>
          <cell r="N112">
            <v>0</v>
          </cell>
          <cell r="O112">
            <v>0</v>
          </cell>
          <cell r="P112" t="str">
            <v>78.06</v>
          </cell>
          <cell r="Q112">
            <v>0</v>
          </cell>
          <cell r="R112">
            <v>0</v>
          </cell>
          <cell r="S112" t="str">
            <v>-16.94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 t="str">
            <v>-17.84</v>
          </cell>
          <cell r="Y112">
            <v>0</v>
          </cell>
        </row>
        <row r="113">
          <cell r="B113">
            <v>0</v>
          </cell>
          <cell r="C113" t="str">
            <v>Total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 t="str">
            <v xml:space="preserve">Page 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Movement"/>
    </sheetNames>
    <sheetDataSet>
      <sheetData sheetId="0">
        <row r="1">
          <cell r="A1" t="str">
            <v>EUA DAILY MARKET REPORT</v>
          </cell>
          <cell r="B1"/>
          <cell r="C1">
            <v>43668</v>
          </cell>
          <cell r="D1"/>
          <cell r="E1"/>
          <cell r="F1"/>
          <cell r="G1"/>
          <cell r="H1"/>
          <cell r="I1"/>
          <cell r="J1"/>
        </row>
        <row r="2">
          <cell r="A2"/>
          <cell r="B2"/>
          <cell r="C2" t="str">
            <v>Past Performance</v>
          </cell>
          <cell r="D2"/>
          <cell r="E2"/>
          <cell r="F2"/>
          <cell r="G2"/>
          <cell r="H2"/>
          <cell r="I2"/>
          <cell r="J2"/>
        </row>
        <row r="3">
          <cell r="A3" t="str">
            <v>Companies</v>
          </cell>
          <cell r="B3" t="str">
            <v>CAPE</v>
          </cell>
          <cell r="C3" t="str">
            <v>Price</v>
          </cell>
          <cell r="D3" t="str">
            <v>1 day</v>
          </cell>
          <cell r="E3" t="str">
            <v>QTD</v>
          </cell>
          <cell r="F3" t="str">
            <v>YTD</v>
          </cell>
          <cell r="G3" t="str">
            <v>1 Year</v>
          </cell>
          <cell r="H3" t="str">
            <v>3 years</v>
          </cell>
          <cell r="I3" t="str">
            <v>5 years</v>
          </cell>
          <cell r="J3"/>
        </row>
        <row r="4">
          <cell r="A4" t="str">
            <v>Agriculture</v>
          </cell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A5" t="str">
            <v>FTNCOCOA</v>
          </cell>
          <cell r="B5">
            <v>-0.65283922416322815</v>
          </cell>
          <cell r="C5">
            <v>0.2</v>
          </cell>
          <cell r="D5">
            <v>0</v>
          </cell>
          <cell r="E5" t="e">
            <v>#VALUE!</v>
          </cell>
          <cell r="F5">
            <v>0</v>
          </cell>
          <cell r="G5">
            <v>0</v>
          </cell>
          <cell r="H5" t="e">
            <v>#DIV/0!</v>
          </cell>
          <cell r="I5" t="e">
            <v>#VALUE!</v>
          </cell>
          <cell r="J5"/>
        </row>
        <row r="6">
          <cell r="A6" t="str">
            <v>LIVESTOCK</v>
          </cell>
          <cell r="B6">
            <v>-7.0696683081825578</v>
          </cell>
          <cell r="C6" t="str">
            <v>0.48</v>
          </cell>
          <cell r="D6">
            <v>-0.19999999999999996</v>
          </cell>
          <cell r="E6">
            <v>-9.4339622641509524E-2</v>
          </cell>
          <cell r="F6">
            <v>-2.0408163265306145E-2</v>
          </cell>
          <cell r="G6">
            <v>-0.29411764705882359</v>
          </cell>
          <cell r="H6">
            <v>-0.46666666666666667</v>
          </cell>
          <cell r="I6">
            <v>-0.84466019417475724</v>
          </cell>
          <cell r="J6"/>
        </row>
        <row r="7">
          <cell r="A7" t="str">
            <v>OKOMUOIL</v>
          </cell>
          <cell r="B7">
            <v>9.532772571927044</v>
          </cell>
          <cell r="C7" t="str">
            <v>55.80</v>
          </cell>
          <cell r="D7">
            <v>-0.29367088607594938</v>
          </cell>
          <cell r="E7">
            <v>-0.12812500000000004</v>
          </cell>
          <cell r="F7">
            <v>-0.26771653543307095</v>
          </cell>
          <cell r="G7">
            <v>-0.32771084337349399</v>
          </cell>
          <cell r="H7">
            <v>0.77142857142857135</v>
          </cell>
          <cell r="I7">
            <v>0.69039684943956381</v>
          </cell>
          <cell r="J7"/>
        </row>
        <row r="8">
          <cell r="A8" t="str">
            <v>PRESCO</v>
          </cell>
          <cell r="B8">
            <v>8.9457473966943226</v>
          </cell>
          <cell r="C8" t="str">
            <v>44.80</v>
          </cell>
          <cell r="D8">
            <v>-0.3411764705882353</v>
          </cell>
          <cell r="E8">
            <v>-0.13846153846153852</v>
          </cell>
          <cell r="F8">
            <v>-0.30000000000000004</v>
          </cell>
          <cell r="G8">
            <v>-0.39047619047619053</v>
          </cell>
          <cell r="H8">
            <v>0.24444444444444446</v>
          </cell>
          <cell r="I8">
            <v>0.17894736842105252</v>
          </cell>
          <cell r="J8"/>
        </row>
        <row r="9">
          <cell r="A9" t="str">
            <v>Airline Services</v>
          </cell>
          <cell r="B9"/>
          <cell r="C9">
            <v>0</v>
          </cell>
          <cell r="D9"/>
          <cell r="E9"/>
          <cell r="F9"/>
          <cell r="G9"/>
          <cell r="H9"/>
          <cell r="I9"/>
          <cell r="J9"/>
        </row>
        <row r="10">
          <cell r="A10" t="str">
            <v>AIRSERVICE</v>
          </cell>
          <cell r="B10">
            <v>5.7116229948166861</v>
          </cell>
          <cell r="C10" t="str">
            <v>DELISTED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/>
        </row>
        <row r="11">
          <cell r="A11" t="str">
            <v>NAHCO</v>
          </cell>
          <cell r="B11">
            <v>7.6562644311750123</v>
          </cell>
          <cell r="C11" t="str">
            <v>2.35</v>
          </cell>
          <cell r="D11">
            <v>-0.30882352941176461</v>
          </cell>
          <cell r="E11">
            <v>-0.265625</v>
          </cell>
          <cell r="F11">
            <v>-0.32857142857142851</v>
          </cell>
          <cell r="G11">
            <v>-0.41102756892230574</v>
          </cell>
          <cell r="H11">
            <v>-0.41249999999999998</v>
          </cell>
          <cell r="I11">
            <v>-0.51942740286298561</v>
          </cell>
          <cell r="J11"/>
        </row>
        <row r="12">
          <cell r="A12" t="str">
            <v>Banking</v>
          </cell>
          <cell r="B12"/>
          <cell r="C12">
            <v>0</v>
          </cell>
          <cell r="D12"/>
          <cell r="E12"/>
          <cell r="F12"/>
          <cell r="G12"/>
          <cell r="H12"/>
          <cell r="I12"/>
          <cell r="J12"/>
        </row>
        <row r="13">
          <cell r="A13" t="str">
            <v>ACCESS</v>
          </cell>
          <cell r="B13">
            <v>2.7748977685868512</v>
          </cell>
          <cell r="C13" t="str">
            <v>6.50</v>
          </cell>
          <cell r="D13">
            <v>-5.1094890510948843E-2</v>
          </cell>
          <cell r="E13">
            <v>-2.2556390977443663E-2</v>
          </cell>
          <cell r="F13">
            <v>0</v>
          </cell>
          <cell r="G13">
            <v>-0.35643564356435642</v>
          </cell>
          <cell r="H13">
            <v>0.24521072796934873</v>
          </cell>
          <cell r="I13">
            <v>-0.34343434343434343</v>
          </cell>
          <cell r="J13"/>
        </row>
        <row r="14">
          <cell r="A14" t="str">
            <v>ETI</v>
          </cell>
          <cell r="B14">
            <v>16.875</v>
          </cell>
          <cell r="C14" t="str">
            <v>9.00</v>
          </cell>
          <cell r="D14">
            <v>-0.32835820895522394</v>
          </cell>
          <cell r="E14">
            <v>-9.9999999999999978E-2</v>
          </cell>
          <cell r="F14">
            <v>-0.37062937062937062</v>
          </cell>
          <cell r="G14">
            <v>-0.56521739130434789</v>
          </cell>
          <cell r="H14">
            <v>-0.27007299270072993</v>
          </cell>
          <cell r="I14">
            <v>-0.4642857142857143</v>
          </cell>
          <cell r="J14"/>
        </row>
        <row r="15">
          <cell r="A15" t="str">
            <v>FBNH</v>
          </cell>
          <cell r="B15">
            <v>4.8809523809523805</v>
          </cell>
          <cell r="C15" t="str">
            <v>5.65</v>
          </cell>
          <cell r="D15">
            <v>-0.31515151515151507</v>
          </cell>
          <cell r="E15">
            <v>-0.14393939393939381</v>
          </cell>
          <cell r="F15">
            <v>-0.29374999999999996</v>
          </cell>
          <cell r="G15">
            <v>-0.35795454545454541</v>
          </cell>
          <cell r="H15">
            <v>0.6568914956011731</v>
          </cell>
          <cell r="I15">
            <v>-0.64012738853503182</v>
          </cell>
          <cell r="J15"/>
        </row>
        <row r="16">
          <cell r="A16" t="str">
            <v>FCMB</v>
          </cell>
          <cell r="B16">
            <v>2.191011235955056</v>
          </cell>
          <cell r="C16" t="str">
            <v>1.60</v>
          </cell>
          <cell r="D16">
            <v>-0.18781725888324863</v>
          </cell>
          <cell r="E16">
            <v>0</v>
          </cell>
          <cell r="F16">
            <v>-0.11111111111111105</v>
          </cell>
          <cell r="G16">
            <v>-0.19999999999999996</v>
          </cell>
          <cell r="H16">
            <v>0.24031007751937983</v>
          </cell>
          <cell r="I16">
            <v>-0.61904761904761907</v>
          </cell>
          <cell r="J16"/>
        </row>
        <row r="17">
          <cell r="A17" t="str">
            <v>FIDELITYBK</v>
          </cell>
          <cell r="B17">
            <v>3.3582089552238803</v>
          </cell>
          <cell r="C17" t="str">
            <v>1.54</v>
          </cell>
          <cell r="D17">
            <v>-0.35021097046413507</v>
          </cell>
          <cell r="E17">
            <v>-0.13966480446927376</v>
          </cell>
          <cell r="F17">
            <v>-0.24137931034482751</v>
          </cell>
          <cell r="G17">
            <v>-0.22222222222222221</v>
          </cell>
          <cell r="H17">
            <v>0.39999999999999991</v>
          </cell>
          <cell r="I17">
            <v>-0.2142857142857143</v>
          </cell>
          <cell r="J17"/>
        </row>
        <row r="18">
          <cell r="A18" t="str">
            <v>GUARANTY</v>
          </cell>
          <cell r="B18">
            <v>5.3571428571428568</v>
          </cell>
          <cell r="C18" t="str">
            <v>29.05</v>
          </cell>
          <cell r="D18">
            <v>-0.22533333333333327</v>
          </cell>
          <cell r="E18">
            <v>-5.0653594771241872E-2</v>
          </cell>
          <cell r="F18">
            <v>-0.15797101449275364</v>
          </cell>
          <cell r="G18">
            <v>-0.23552631578947369</v>
          </cell>
          <cell r="H18">
            <v>0.3833333333333333</v>
          </cell>
          <cell r="I18">
            <v>-3.5844673083305634E-2</v>
          </cell>
          <cell r="J18"/>
        </row>
        <row r="19">
          <cell r="A19" t="str">
            <v>STANBIC</v>
          </cell>
          <cell r="B19">
            <v>9.7389558232931712</v>
          </cell>
          <cell r="C19" t="str">
            <v>38.00</v>
          </cell>
          <cell r="D19">
            <v>-0.1648351648351648</v>
          </cell>
          <cell r="E19">
            <v>-5.5900621118012417E-2</v>
          </cell>
          <cell r="F19">
            <v>-0.20750782064650686</v>
          </cell>
          <cell r="G19">
            <v>-0.20168067226890762</v>
          </cell>
          <cell r="H19">
            <v>1.816901408450704</v>
          </cell>
          <cell r="I19">
            <v>0.40066347217102849</v>
          </cell>
          <cell r="J19"/>
        </row>
        <row r="20">
          <cell r="A20" t="str">
            <v>STERLNBANK</v>
          </cell>
          <cell r="B20">
            <v>6.1538461538461533</v>
          </cell>
          <cell r="C20" t="str">
            <v>2.34</v>
          </cell>
          <cell r="D20">
            <v>8.6206896551723755E-3</v>
          </cell>
          <cell r="E20">
            <v>4.2918454935620964E-3</v>
          </cell>
          <cell r="F20">
            <v>0.23157894736842111</v>
          </cell>
          <cell r="G20">
            <v>0.72058823529411753</v>
          </cell>
          <cell r="H20">
            <v>0.81395348837209291</v>
          </cell>
          <cell r="I20">
            <v>-8.4745762711864181E-3</v>
          </cell>
          <cell r="J20"/>
        </row>
        <row r="21">
          <cell r="A21" t="str">
            <v>UBA</v>
          </cell>
          <cell r="B21">
            <v>3.2231404958677685</v>
          </cell>
          <cell r="C21" t="str">
            <v>5.95</v>
          </cell>
          <cell r="D21">
            <v>-0.23717948717948711</v>
          </cell>
          <cell r="E21">
            <v>-4.7999999999999932E-2</v>
          </cell>
          <cell r="F21">
            <v>-0.23717948717948711</v>
          </cell>
          <cell r="G21">
            <v>-0.38659793814432986</v>
          </cell>
          <cell r="H21">
            <v>0.35227272727272729</v>
          </cell>
          <cell r="I21">
            <v>-0.25624999999999998</v>
          </cell>
          <cell r="J21"/>
        </row>
        <row r="22">
          <cell r="A22" t="str">
            <v>UBN</v>
          </cell>
          <cell r="B22">
            <v>8.1034482758620694</v>
          </cell>
          <cell r="C22" t="str">
            <v>6.45</v>
          </cell>
          <cell r="D22">
            <v>-5.8394160583941535E-2</v>
          </cell>
          <cell r="E22">
            <v>-5.8394160583941535E-2</v>
          </cell>
          <cell r="F22">
            <v>0.15178571428571441</v>
          </cell>
          <cell r="G22">
            <v>0.11206896551724155</v>
          </cell>
          <cell r="H22">
            <v>0.43333333333333335</v>
          </cell>
          <cell r="I22">
            <v>-0.28253615127919907</v>
          </cell>
          <cell r="J22"/>
        </row>
        <row r="23">
          <cell r="A23" t="str">
            <v>UNITYBNK</v>
          </cell>
          <cell r="B23">
            <v>16.799999999999997</v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/>
        </row>
        <row r="24">
          <cell r="A24" t="str">
            <v>WEMABANK</v>
          </cell>
          <cell r="B24">
            <v>8.8888888888888893</v>
          </cell>
          <cell r="C24" t="str">
            <v>0.60</v>
          </cell>
          <cell r="D24">
            <v>-0.22077922077922085</v>
          </cell>
          <cell r="E24">
            <v>-9.0909090909090939E-2</v>
          </cell>
          <cell r="F24">
            <v>-4.7619047619047672E-2</v>
          </cell>
          <cell r="G24">
            <v>-0.11764705882352955</v>
          </cell>
          <cell r="H24">
            <v>-0.23076923076923084</v>
          </cell>
          <cell r="I24">
            <v>-0.47826086956521741</v>
          </cell>
          <cell r="J24"/>
        </row>
        <row r="25">
          <cell r="A25" t="str">
            <v>ZENITHBANK</v>
          </cell>
          <cell r="B25">
            <v>3.832442067736185</v>
          </cell>
          <cell r="C25" t="str">
            <v>18.40</v>
          </cell>
          <cell r="D25">
            <v>-0.16553287981859421</v>
          </cell>
          <cell r="E25">
            <v>-6.1224489795918546E-2</v>
          </cell>
          <cell r="F25">
            <v>-0.20173535791757058</v>
          </cell>
          <cell r="G25">
            <v>-0.19825708061002179</v>
          </cell>
          <cell r="H25">
            <v>0.20261437908496727</v>
          </cell>
          <cell r="I25">
            <v>-0.26400000000000001</v>
          </cell>
          <cell r="J25"/>
        </row>
        <row r="26">
          <cell r="A26" t="str">
            <v>Breweries</v>
          </cell>
          <cell r="B26"/>
          <cell r="C26">
            <v>0</v>
          </cell>
          <cell r="D26"/>
          <cell r="E26"/>
          <cell r="F26"/>
          <cell r="G26"/>
          <cell r="H26"/>
          <cell r="I26"/>
          <cell r="J26"/>
        </row>
        <row r="27">
          <cell r="A27" t="str">
            <v>CHAMPION</v>
          </cell>
          <cell r="B27">
            <v>29.29267108815684</v>
          </cell>
          <cell r="C27" t="str">
            <v>1.69</v>
          </cell>
          <cell r="D27">
            <v>0.16551724137931045</v>
          </cell>
          <cell r="E27">
            <v>0</v>
          </cell>
          <cell r="F27">
            <v>-8.1521739130434812E-2</v>
          </cell>
          <cell r="G27">
            <v>-0.17560975609756091</v>
          </cell>
          <cell r="H27">
            <v>-0.5266106442577031</v>
          </cell>
          <cell r="I27">
            <v>-0.8338249754178958</v>
          </cell>
          <cell r="J27"/>
        </row>
        <row r="28">
          <cell r="A28" t="str">
            <v>GUINNESS</v>
          </cell>
          <cell r="B28">
            <v>28.03061776741708</v>
          </cell>
          <cell r="C28" t="str">
            <v>46.00</v>
          </cell>
          <cell r="D28">
            <v>-0.28125</v>
          </cell>
          <cell r="E28">
            <v>-3.7656903765690308E-2</v>
          </cell>
          <cell r="F28">
            <v>-0.36111111111111116</v>
          </cell>
          <cell r="G28">
            <v>-0.52577319587628868</v>
          </cell>
          <cell r="H28">
            <v>-0.52058363731109947</v>
          </cell>
          <cell r="I28">
            <v>-0.76708860759493669</v>
          </cell>
          <cell r="J28"/>
        </row>
        <row r="29">
          <cell r="A29" t="str">
            <v>INTBREW</v>
          </cell>
          <cell r="B29">
            <v>81.25</v>
          </cell>
          <cell r="C29" t="str">
            <v>15.30</v>
          </cell>
          <cell r="D29">
            <v>-0.41153846153846152</v>
          </cell>
          <cell r="E29">
            <v>-0.16393442622950816</v>
          </cell>
          <cell r="F29">
            <v>-0.51428571428571423</v>
          </cell>
          <cell r="G29">
            <v>-0.60969387755102034</v>
          </cell>
          <cell r="H29">
            <v>-0.17962466487935647</v>
          </cell>
          <cell r="I29">
            <v>-0.45454545454545459</v>
          </cell>
          <cell r="J29"/>
        </row>
        <row r="30">
          <cell r="A30" t="str">
            <v>NB</v>
          </cell>
          <cell r="B30">
            <v>12.567606837635472</v>
          </cell>
          <cell r="C30" t="str">
            <v>56.10</v>
          </cell>
          <cell r="D30">
            <v>-0.19280575539568345</v>
          </cell>
          <cell r="E30">
            <v>-6.4999999999999947E-2</v>
          </cell>
          <cell r="F30">
            <v>-0.28352490421455934</v>
          </cell>
          <cell r="G30">
            <v>-0.46875</v>
          </cell>
          <cell r="H30">
            <v>-0.59051094890510947</v>
          </cell>
          <cell r="I30">
            <v>-0.68483146067415723</v>
          </cell>
          <cell r="J30"/>
        </row>
        <row r="31">
          <cell r="A31" t="str">
            <v>Building Materials</v>
          </cell>
          <cell r="B31"/>
          <cell r="C31">
            <v>0</v>
          </cell>
          <cell r="D31"/>
          <cell r="E31"/>
          <cell r="F31"/>
          <cell r="G31"/>
          <cell r="H31"/>
          <cell r="I31"/>
          <cell r="J31"/>
        </row>
        <row r="32">
          <cell r="A32" t="str">
            <v>CCNN</v>
          </cell>
          <cell r="B32">
            <v>8.0677442940394943</v>
          </cell>
          <cell r="C32" t="str">
            <v>12.00</v>
          </cell>
          <cell r="D32">
            <v>-0.42583732057416268</v>
          </cell>
          <cell r="E32">
            <v>-0.101123595505618</v>
          </cell>
          <cell r="F32">
            <v>-0.38144329896907214</v>
          </cell>
          <cell r="G32">
            <v>-0.47826086956521741</v>
          </cell>
          <cell r="H32">
            <v>0.71673819742489275</v>
          </cell>
          <cell r="I32">
            <v>-5.0632911392405111E-2</v>
          </cell>
          <cell r="J32"/>
        </row>
        <row r="33">
          <cell r="A33" t="str">
            <v>DANGCEM</v>
          </cell>
          <cell r="B33">
            <v>8.4039233169861784</v>
          </cell>
          <cell r="C33" t="str">
            <v>170.00</v>
          </cell>
          <cell r="D33">
            <v>-0.10384818133895624</v>
          </cell>
          <cell r="E33">
            <v>-6.0773480662983381E-2</v>
          </cell>
          <cell r="F33">
            <v>-8.6021505376344121E-2</v>
          </cell>
          <cell r="G33">
            <v>-0.26086956521739135</v>
          </cell>
          <cell r="H33">
            <v>-9.3333333333333379E-2</v>
          </cell>
          <cell r="I33">
            <v>-0.2857142857142857</v>
          </cell>
          <cell r="J33"/>
        </row>
        <row r="34">
          <cell r="A34" t="str">
            <v>WAPCO</v>
          </cell>
          <cell r="B34">
            <v>-99.029919601833697</v>
          </cell>
          <cell r="C34" t="str">
            <v>13.10</v>
          </cell>
          <cell r="D34">
            <v>1.158301158301156E-2</v>
          </cell>
          <cell r="E34">
            <v>6.5040650406503975E-2</v>
          </cell>
          <cell r="F34">
            <v>9.1666666666666563E-2</v>
          </cell>
          <cell r="G34">
            <v>-0.61470588235294121</v>
          </cell>
          <cell r="H34">
            <v>-0.78038558256496227</v>
          </cell>
          <cell r="I34">
            <v>-0.89083333333333337</v>
          </cell>
          <cell r="J34"/>
        </row>
        <row r="35">
          <cell r="A35" t="str">
            <v>Chemical &amp; Paints</v>
          </cell>
          <cell r="B35"/>
          <cell r="C35">
            <v>0</v>
          </cell>
          <cell r="D35"/>
          <cell r="E35"/>
          <cell r="F35"/>
          <cell r="G35"/>
          <cell r="H35"/>
          <cell r="I35"/>
          <cell r="J35"/>
        </row>
        <row r="36">
          <cell r="A36" t="str">
            <v>BERGER</v>
          </cell>
          <cell r="B36">
            <v>9.7326093283483317</v>
          </cell>
          <cell r="C36" t="str">
            <v>6.30</v>
          </cell>
          <cell r="D36">
            <v>-0.23636363636363633</v>
          </cell>
          <cell r="E36">
            <v>-9.9999999999999978E-2</v>
          </cell>
          <cell r="F36">
            <v>-0.26744186046511631</v>
          </cell>
          <cell r="G36">
            <v>-0.26315789473684215</v>
          </cell>
          <cell r="H36">
            <v>-0.17647058823529416</v>
          </cell>
          <cell r="I36">
            <v>-0.26487747957993002</v>
          </cell>
          <cell r="J36"/>
        </row>
        <row r="37">
          <cell r="A37" t="str">
            <v>CAP</v>
          </cell>
          <cell r="B37">
            <v>16.439389536435311</v>
          </cell>
          <cell r="C37" t="str">
            <v>24.75</v>
          </cell>
          <cell r="D37">
            <v>-0.33823529411764708</v>
          </cell>
          <cell r="E37">
            <v>-9.9999999999999978E-2</v>
          </cell>
          <cell r="F37">
            <v>-0.2898134863701578</v>
          </cell>
          <cell r="G37">
            <v>-0.28260869565217395</v>
          </cell>
          <cell r="H37">
            <v>-0.3125</v>
          </cell>
          <cell r="I37">
            <v>-0.38279301745635907</v>
          </cell>
          <cell r="J37"/>
        </row>
        <row r="38">
          <cell r="A38" t="str">
            <v>Commercial Services</v>
          </cell>
          <cell r="B38"/>
          <cell r="C38">
            <v>0</v>
          </cell>
          <cell r="D38"/>
          <cell r="E38"/>
          <cell r="F38"/>
          <cell r="G38"/>
          <cell r="H38"/>
          <cell r="I38"/>
          <cell r="J38"/>
        </row>
        <row r="39">
          <cell r="A39" t="str">
            <v>REDSTAREX</v>
          </cell>
          <cell r="B39">
            <v>8.8404867800560041</v>
          </cell>
          <cell r="C39" t="str">
            <v>5.28</v>
          </cell>
          <cell r="D39">
            <v>5.600000000000005E-2</v>
          </cell>
          <cell r="E39">
            <v>6.6666666666666652E-2</v>
          </cell>
          <cell r="F39">
            <v>0.25714285714285712</v>
          </cell>
          <cell r="G39">
            <v>-0.14838709677419348</v>
          </cell>
          <cell r="H39">
            <v>0.17073170731707332</v>
          </cell>
          <cell r="I39">
            <v>6.8825910931173961E-2</v>
          </cell>
          <cell r="J39"/>
        </row>
        <row r="40">
          <cell r="A40" t="str">
            <v>Conglomerates</v>
          </cell>
          <cell r="B40"/>
          <cell r="C40">
            <v>0</v>
          </cell>
          <cell r="D40"/>
          <cell r="E40"/>
          <cell r="F40"/>
          <cell r="G40"/>
          <cell r="H40"/>
          <cell r="I40"/>
          <cell r="J40"/>
        </row>
        <row r="41">
          <cell r="A41" t="str">
            <v>PZ</v>
          </cell>
          <cell r="B41">
            <v>16.14986996678206</v>
          </cell>
          <cell r="C41" t="str">
            <v>6.00</v>
          </cell>
          <cell r="D41">
            <v>-0.4285714285714286</v>
          </cell>
          <cell r="E41">
            <v>-0.11111111111111116</v>
          </cell>
          <cell r="F41">
            <v>-0.51219512195121952</v>
          </cell>
          <cell r="G41">
            <v>-0.64285714285714279</v>
          </cell>
          <cell r="H41">
            <v>-0.70873786407766992</v>
          </cell>
          <cell r="I41">
            <v>-0.84615384615384615</v>
          </cell>
          <cell r="J41"/>
        </row>
        <row r="42">
          <cell r="A42" t="str">
            <v>TRANSCORP</v>
          </cell>
          <cell r="B42">
            <v>2.4752776894618136</v>
          </cell>
          <cell r="C42" t="str">
            <v>0.95</v>
          </cell>
          <cell r="D42">
            <v>-0.25196850393700787</v>
          </cell>
          <cell r="E42">
            <v>-6.8627450980392246E-2</v>
          </cell>
          <cell r="F42">
            <v>-0.26356589147286824</v>
          </cell>
          <cell r="G42">
            <v>-0.18103448275862066</v>
          </cell>
          <cell r="H42">
            <v>-0.26356589147286824</v>
          </cell>
          <cell r="I42">
            <v>-0.82632541133455206</v>
          </cell>
          <cell r="J42"/>
        </row>
        <row r="43">
          <cell r="A43" t="str">
            <v>UACN</v>
          </cell>
          <cell r="B43">
            <v>25.76788732961456</v>
          </cell>
          <cell r="C43" t="str">
            <v>5.60</v>
          </cell>
          <cell r="D43">
            <v>-0.30000000000000004</v>
          </cell>
          <cell r="E43">
            <v>-0.14503816793893132</v>
          </cell>
          <cell r="F43">
            <v>-0.41361256544502623</v>
          </cell>
          <cell r="G43">
            <v>-0.57735849056603783</v>
          </cell>
          <cell r="H43">
            <v>-0.72125435540069693</v>
          </cell>
          <cell r="I43">
            <v>-0.9096774193548387</v>
          </cell>
          <cell r="J43"/>
        </row>
        <row r="44">
          <cell r="A44" t="str">
            <v>UNILEVER</v>
          </cell>
          <cell r="B44">
            <v>36.007426372244126</v>
          </cell>
          <cell r="C44" t="str">
            <v>32.00</v>
          </cell>
          <cell r="D44">
            <v>-0.16883116883116878</v>
          </cell>
          <cell r="E44">
            <v>4.2345276872964188E-2</v>
          </cell>
          <cell r="F44">
            <v>-0.13513513513513509</v>
          </cell>
          <cell r="G44">
            <v>-0.38283510125361619</v>
          </cell>
          <cell r="H44">
            <v>-3.0303030303030276E-2</v>
          </cell>
          <cell r="I44">
            <v>-0.34693877551020413</v>
          </cell>
          <cell r="J44"/>
        </row>
        <row r="45">
          <cell r="A45" t="str">
            <v>Construction</v>
          </cell>
          <cell r="B45"/>
          <cell r="C45">
            <v>0</v>
          </cell>
          <cell r="D45"/>
          <cell r="E45"/>
          <cell r="F45"/>
          <cell r="G45"/>
          <cell r="H45" t="e">
            <v>#VALUE!</v>
          </cell>
          <cell r="I45" t="e">
            <v>#VALUE!</v>
          </cell>
          <cell r="J45"/>
        </row>
        <row r="46">
          <cell r="A46" t="str">
            <v>JBERGER</v>
          </cell>
          <cell r="B46">
            <v>8.4226561482324858</v>
          </cell>
          <cell r="C46" t="str">
            <v>18.00</v>
          </cell>
          <cell r="D46">
            <v>-0.34545454545454546</v>
          </cell>
          <cell r="E46">
            <v>-0.17808219178082185</v>
          </cell>
          <cell r="F46">
            <v>-0.18552036199095023</v>
          </cell>
          <cell r="G46">
            <v>-0.2592592592592593</v>
          </cell>
          <cell r="H46">
            <v>-0.64657372864716278</v>
          </cell>
          <cell r="I46">
            <v>-0.7142857142857143</v>
          </cell>
          <cell r="J46"/>
        </row>
        <row r="47">
          <cell r="A47" t="str">
            <v>Engineering Technology</v>
          </cell>
          <cell r="B47"/>
          <cell r="C47">
            <v>0</v>
          </cell>
          <cell r="D47"/>
          <cell r="E47"/>
          <cell r="F47"/>
          <cell r="G47"/>
          <cell r="H47"/>
          <cell r="I47"/>
          <cell r="J47"/>
        </row>
        <row r="48">
          <cell r="A48" t="str">
            <v>CUTIX</v>
          </cell>
          <cell r="B48">
            <v>9.2223979932447477</v>
          </cell>
          <cell r="C48" t="str">
            <v>1.49</v>
          </cell>
          <cell r="D48">
            <v>-0.19459459459459461</v>
          </cell>
          <cell r="E48">
            <v>6.4285714285714279E-2</v>
          </cell>
          <cell r="F48">
            <v>-0.14857142857142858</v>
          </cell>
          <cell r="G48">
            <v>-0.50333333333333341</v>
          </cell>
          <cell r="H48">
            <v>-8.0246913580246937E-2</v>
          </cell>
          <cell r="I48">
            <v>-0.21578947368421053</v>
          </cell>
          <cell r="J48"/>
        </row>
        <row r="49">
          <cell r="A49" t="str">
            <v>Food/Beverages &amp; Tobacco</v>
          </cell>
          <cell r="B49"/>
          <cell r="C49">
            <v>0</v>
          </cell>
          <cell r="D49"/>
          <cell r="E49"/>
          <cell r="F49"/>
          <cell r="G49"/>
          <cell r="H49"/>
          <cell r="I49"/>
          <cell r="J49"/>
        </row>
        <row r="50">
          <cell r="A50" t="str">
            <v>CADBURY</v>
          </cell>
          <cell r="B50">
            <v>17.099453202934857</v>
          </cell>
          <cell r="C50" t="str">
            <v>10.80</v>
          </cell>
          <cell r="D50">
            <v>9.090909090909105E-2</v>
          </cell>
          <cell r="E50">
            <v>2.8571428571428692E-2</v>
          </cell>
          <cell r="F50">
            <v>8.0000000000000071E-2</v>
          </cell>
          <cell r="G50">
            <v>0</v>
          </cell>
          <cell r="H50">
            <v>-0.28947368421052622</v>
          </cell>
          <cell r="I50">
            <v>-0.8545454545454545</v>
          </cell>
          <cell r="J50"/>
        </row>
        <row r="51">
          <cell r="A51" t="str">
            <v>DANGFLOUR</v>
          </cell>
          <cell r="B51">
            <v>5.5410811373688595</v>
          </cell>
          <cell r="C51" t="str">
            <v>17.85</v>
          </cell>
          <cell r="D51">
            <v>0.53879310344827602</v>
          </cell>
          <cell r="E51">
            <v>2.8818443804034644E-2</v>
          </cell>
          <cell r="F51">
            <v>1.704545454545455</v>
          </cell>
          <cell r="G51">
            <v>0.8789473684210527</v>
          </cell>
          <cell r="H51" t="e">
            <v>#DIV/0!</v>
          </cell>
          <cell r="I51">
            <v>1.195571955719557</v>
          </cell>
          <cell r="J51"/>
        </row>
        <row r="52">
          <cell r="A52" t="str">
            <v>DANGSUGAR</v>
          </cell>
          <cell r="B52">
            <v>6.6388512401762609</v>
          </cell>
          <cell r="C52" t="str">
            <v>11.25</v>
          </cell>
          <cell r="D52">
            <v>-0.1964285714285714</v>
          </cell>
          <cell r="E52">
            <v>-8.8105726872246271E-3</v>
          </cell>
          <cell r="F52">
            <v>-0.23986486486486491</v>
          </cell>
          <cell r="G52">
            <v>-0.42307692307692313</v>
          </cell>
          <cell r="H52">
            <v>0.73343605546995372</v>
          </cell>
          <cell r="I52">
            <v>0.22282608695652173</v>
          </cell>
          <cell r="J52"/>
        </row>
        <row r="53">
          <cell r="A53" t="str">
            <v>FLOURMILL</v>
          </cell>
          <cell r="B53">
            <v>8.1890521663544877</v>
          </cell>
          <cell r="C53" t="str">
            <v>14.00</v>
          </cell>
          <cell r="D53">
            <v>-0.26121372031662271</v>
          </cell>
          <cell r="E53">
            <v>0</v>
          </cell>
          <cell r="F53">
            <v>-0.36936936936936937</v>
          </cell>
          <cell r="G53">
            <v>-0.53333333333333333</v>
          </cell>
          <cell r="H53">
            <v>-0.34883720930232553</v>
          </cell>
          <cell r="I53">
            <v>-0.8202131758058302</v>
          </cell>
          <cell r="J53"/>
        </row>
        <row r="54">
          <cell r="A54" t="str">
            <v>HONYFLOUR</v>
          </cell>
          <cell r="B54">
            <v>5.5486073951926356</v>
          </cell>
          <cell r="C54" t="str">
            <v>0.96</v>
          </cell>
          <cell r="D54">
            <v>-0.19999999999999996</v>
          </cell>
          <cell r="E54">
            <v>-4.0000000000000036E-2</v>
          </cell>
          <cell r="F54">
            <v>-0.18644067796610164</v>
          </cell>
          <cell r="G54">
            <v>-0.49738219895287961</v>
          </cell>
          <cell r="H54">
            <v>-0.30434782608695654</v>
          </cell>
          <cell r="I54">
            <v>-0.77674418604651163</v>
          </cell>
          <cell r="J54"/>
        </row>
        <row r="55">
          <cell r="A55" t="str">
            <v>NASCON</v>
          </cell>
          <cell r="B55">
            <v>11.789501092197174</v>
          </cell>
          <cell r="C55" t="str">
            <v>13.50</v>
          </cell>
          <cell r="D55">
            <v>-0.32499999999999996</v>
          </cell>
          <cell r="E55">
            <v>-7.5342465753424626E-2</v>
          </cell>
          <cell r="F55">
            <v>-0.25</v>
          </cell>
          <cell r="G55">
            <v>-0.33333333333333337</v>
          </cell>
          <cell r="H55">
            <v>0.6875</v>
          </cell>
          <cell r="I55">
            <v>0.26168224299065423</v>
          </cell>
          <cell r="J55"/>
        </row>
        <row r="56">
          <cell r="A56" t="str">
            <v>NESTLE</v>
          </cell>
          <cell r="B56">
            <v>48.198628223899739</v>
          </cell>
          <cell r="C56" t="str">
            <v>1,260.00</v>
          </cell>
          <cell r="D56">
            <v>-0.16000000000000003</v>
          </cell>
          <cell r="E56">
            <v>-9.3525179856115082E-2</v>
          </cell>
          <cell r="F56">
            <v>-0.14576271186440681</v>
          </cell>
          <cell r="G56">
            <v>-5.9701492537313383E-2</v>
          </cell>
          <cell r="H56">
            <v>0.50898203592814362</v>
          </cell>
          <cell r="I56">
            <v>0.12000000000000011</v>
          </cell>
          <cell r="J56"/>
        </row>
        <row r="57">
          <cell r="A57" t="str">
            <v>NNFM</v>
          </cell>
          <cell r="B57">
            <v>-4.0541797406969815</v>
          </cell>
          <cell r="C57" t="str">
            <v>4.30</v>
          </cell>
          <cell r="D57">
            <v>0</v>
          </cell>
          <cell r="E57">
            <v>0</v>
          </cell>
          <cell r="F57">
            <v>-0.10416666666666663</v>
          </cell>
          <cell r="G57" t="e">
            <v>#DIV/0!</v>
          </cell>
          <cell r="H57" t="e">
            <v>#DIV/0!</v>
          </cell>
          <cell r="I57">
            <v>-0.79024390243902443</v>
          </cell>
          <cell r="J57"/>
        </row>
        <row r="58">
          <cell r="A58" t="str">
            <v>Health Care</v>
          </cell>
          <cell r="B58"/>
          <cell r="C58">
            <v>0</v>
          </cell>
          <cell r="D58"/>
          <cell r="E58"/>
          <cell r="F58"/>
          <cell r="G58"/>
          <cell r="H58"/>
          <cell r="I58"/>
          <cell r="J58"/>
        </row>
        <row r="59">
          <cell r="A59" t="str">
            <v>EKOCORP</v>
          </cell>
          <cell r="B59">
            <v>33.699999999999996</v>
          </cell>
          <cell r="C59">
            <v>3.37</v>
          </cell>
          <cell r="D59">
            <v>0</v>
          </cell>
          <cell r="E59" t="e">
            <v>#VALUE!</v>
          </cell>
          <cell r="F59">
            <v>0</v>
          </cell>
          <cell r="G59" t="e">
            <v>#DIV/0!</v>
          </cell>
          <cell r="H59">
            <v>-4.8022598870056443E-2</v>
          </cell>
          <cell r="I59" t="e">
            <v>#VALUE!</v>
          </cell>
          <cell r="J59"/>
        </row>
        <row r="60">
          <cell r="A60" t="str">
            <v>GLAXOSMITH</v>
          </cell>
          <cell r="B60">
            <v>7.5109895957217105</v>
          </cell>
          <cell r="C60" t="str">
            <v>8.30</v>
          </cell>
          <cell r="D60">
            <v>-0.23148148148148151</v>
          </cell>
          <cell r="E60">
            <v>-0.18627450980392146</v>
          </cell>
          <cell r="F60">
            <v>-0.42758620689655169</v>
          </cell>
          <cell r="G60">
            <v>-0.50299401197604787</v>
          </cell>
          <cell r="H60">
            <v>-0.55135135135135127</v>
          </cell>
          <cell r="I60">
            <v>-0.87969270908827368</v>
          </cell>
          <cell r="J60"/>
        </row>
        <row r="61">
          <cell r="A61" t="str">
            <v>MAYBAKER</v>
          </cell>
          <cell r="B61">
            <v>5.0915978893248495</v>
          </cell>
          <cell r="C61" t="str">
            <v>2.40</v>
          </cell>
          <cell r="D61">
            <v>0</v>
          </cell>
          <cell r="E61">
            <v>4.1841004184099972E-3</v>
          </cell>
          <cell r="F61">
            <v>-2.0408163265306256E-2</v>
          </cell>
          <cell r="G61">
            <v>6.6666666666666652E-2</v>
          </cell>
          <cell r="H61">
            <v>1.1052631578947367</v>
          </cell>
          <cell r="I61">
            <v>0.37931034482758608</v>
          </cell>
          <cell r="J61"/>
        </row>
        <row r="62">
          <cell r="A62" t="str">
            <v>NEIMETH</v>
          </cell>
          <cell r="B62">
            <v>5.6363636363636367</v>
          </cell>
          <cell r="C62">
            <v>0.5</v>
          </cell>
          <cell r="D62">
            <v>-0.19354838709677413</v>
          </cell>
          <cell r="E62" t="e">
            <v>#VALUE!</v>
          </cell>
          <cell r="F62">
            <v>-0.35897435897435903</v>
          </cell>
          <cell r="G62">
            <v>6.3829787234042534E-2</v>
          </cell>
          <cell r="H62">
            <v>-0.59677419354838701</v>
          </cell>
          <cell r="I62">
            <v>-0.5934959349593496</v>
          </cell>
          <cell r="J62"/>
        </row>
        <row r="63">
          <cell r="A63" t="str">
            <v>UNIONDAC</v>
          </cell>
          <cell r="B63">
            <v>3.5836210549211303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 t="e">
            <v>#N/A</v>
          </cell>
          <cell r="J63"/>
        </row>
        <row r="64">
          <cell r="A64" t="str">
            <v>Hotel &amp; Tourism</v>
          </cell>
          <cell r="B64"/>
          <cell r="C64">
            <v>0</v>
          </cell>
          <cell r="D64"/>
          <cell r="E64"/>
          <cell r="F64"/>
          <cell r="G64"/>
          <cell r="H64"/>
          <cell r="I64"/>
          <cell r="J64"/>
        </row>
        <row r="65">
          <cell r="A65" t="str">
            <v>IKEJAHOTEL</v>
          </cell>
          <cell r="B65">
            <v>4.0877736349633658</v>
          </cell>
          <cell r="C65" t="str">
            <v>1.46</v>
          </cell>
          <cell r="D65">
            <v>-0.14619883040935677</v>
          </cell>
          <cell r="E65">
            <v>2.0979020979021046E-2</v>
          </cell>
          <cell r="F65">
            <v>-4.5751633986928164E-2</v>
          </cell>
          <cell r="G65">
            <v>-0.53354632587859419</v>
          </cell>
          <cell r="H65">
            <v>-0.231578947368421</v>
          </cell>
          <cell r="I65">
            <v>0.84810126582278467</v>
          </cell>
          <cell r="J65"/>
        </row>
        <row r="66">
          <cell r="A66" t="str">
            <v>TOURIST</v>
          </cell>
          <cell r="C66">
            <v>3.5</v>
          </cell>
          <cell r="D66">
            <v>0</v>
          </cell>
          <cell r="E66">
            <v>0</v>
          </cell>
          <cell r="F66" t="e">
            <v>#DIV/0!</v>
          </cell>
          <cell r="G66">
            <v>0</v>
          </cell>
          <cell r="H66" t="e">
            <v>#DIV/0!</v>
          </cell>
          <cell r="I66" t="e">
            <v>#VALUE!</v>
          </cell>
          <cell r="J66"/>
        </row>
        <row r="67">
          <cell r="A67" t="str">
            <v>Industrial/Domestic Products</v>
          </cell>
          <cell r="B67"/>
          <cell r="C67">
            <v>0</v>
          </cell>
          <cell r="D67"/>
          <cell r="E67"/>
          <cell r="F67"/>
          <cell r="G67"/>
          <cell r="H67"/>
          <cell r="I67"/>
          <cell r="J67"/>
        </row>
        <row r="68">
          <cell r="A68" t="str">
            <v>BOCGAS</v>
          </cell>
          <cell r="B68">
            <v>5.6333405975035031</v>
          </cell>
          <cell r="C68">
            <v>4.54</v>
          </cell>
          <cell r="D68">
            <v>0.19788918205804751</v>
          </cell>
          <cell r="E68">
            <v>9.9273607748184167E-2</v>
          </cell>
          <cell r="F68">
            <v>7.8384798099762509E-2</v>
          </cell>
          <cell r="G68">
            <v>7.8384798099762509E-2</v>
          </cell>
          <cell r="H68">
            <v>0.22371967654986524</v>
          </cell>
          <cell r="I68">
            <v>-0.21180555555555547</v>
          </cell>
          <cell r="J68"/>
        </row>
        <row r="69">
          <cell r="A69" t="str">
            <v>BETAGLAS</v>
          </cell>
          <cell r="B69">
            <v>8.5483529026736296</v>
          </cell>
          <cell r="C69">
            <v>66.349999999999994</v>
          </cell>
          <cell r="D69">
            <v>-7.7831827658096042E-2</v>
          </cell>
          <cell r="E69">
            <v>0</v>
          </cell>
          <cell r="F69">
            <v>-2.8550512445095211E-2</v>
          </cell>
          <cell r="G69">
            <v>-0.18086419753086425</v>
          </cell>
          <cell r="H69" t="e">
            <v>#DIV/0!</v>
          </cell>
          <cell r="I69">
            <v>3.0705521472392636</v>
          </cell>
          <cell r="J69"/>
        </row>
        <row r="70">
          <cell r="A70" t="str">
            <v>VITAFOAM</v>
          </cell>
          <cell r="B70">
            <v>16.116876763092449</v>
          </cell>
          <cell r="C70" t="str">
            <v>3.70</v>
          </cell>
          <cell r="D70">
            <v>-6.801007556675065E-2</v>
          </cell>
          <cell r="E70">
            <v>-3.6458333333333259E-2</v>
          </cell>
          <cell r="F70">
            <v>-0.23236514522821583</v>
          </cell>
          <cell r="G70">
            <v>0.13846153846153841</v>
          </cell>
          <cell r="H70">
            <v>0.14906832298136652</v>
          </cell>
          <cell r="I70">
            <v>-0.14942528735632177</v>
          </cell>
          <cell r="J70"/>
        </row>
        <row r="71">
          <cell r="A71" t="str">
            <v>Insurance</v>
          </cell>
          <cell r="B71"/>
          <cell r="C71">
            <v>0</v>
          </cell>
          <cell r="D71"/>
          <cell r="E71"/>
          <cell r="F71"/>
          <cell r="G71"/>
          <cell r="H71"/>
          <cell r="I71"/>
          <cell r="J71"/>
        </row>
        <row r="72">
          <cell r="A72" t="str">
            <v>AIICO</v>
          </cell>
          <cell r="B72">
            <v>2.5467464683733883</v>
          </cell>
          <cell r="C72" t="str">
            <v>0.62</v>
          </cell>
          <cell r="D72">
            <v>-0.13888888888888884</v>
          </cell>
          <cell r="E72">
            <v>-6.0606060606060663E-2</v>
          </cell>
          <cell r="F72">
            <v>-3.125E-2</v>
          </cell>
          <cell r="G72">
            <v>-4.6153846153846212E-2</v>
          </cell>
          <cell r="H72">
            <v>-0.15068493150684925</v>
          </cell>
          <cell r="I72">
            <v>-0.23456790123456794</v>
          </cell>
          <cell r="J72"/>
        </row>
        <row r="73">
          <cell r="A73" t="str">
            <v>LASACO</v>
          </cell>
          <cell r="B73">
            <v>2.9384219761720534</v>
          </cell>
          <cell r="C73" t="str">
            <v>0.34</v>
          </cell>
          <cell r="D73">
            <v>6.25E-2</v>
          </cell>
          <cell r="E73">
            <v>0.1724137931034484</v>
          </cell>
          <cell r="F73">
            <v>0.13333333333333353</v>
          </cell>
          <cell r="G73">
            <v>0</v>
          </cell>
          <cell r="H73" t="e">
            <v>#DIV/0!</v>
          </cell>
          <cell r="I73" t="e">
            <v>#VALUE!</v>
          </cell>
          <cell r="J73"/>
        </row>
        <row r="74">
          <cell r="A74" t="str">
            <v>LAWUNION</v>
          </cell>
          <cell r="B74">
            <v>2.9818185258707284</v>
          </cell>
          <cell r="C74" t="str">
            <v>0.47</v>
          </cell>
          <cell r="D74">
            <v>-7.8431372549019662E-2</v>
          </cell>
          <cell r="E74">
            <v>-0.12962962962962976</v>
          </cell>
          <cell r="F74">
            <v>-0.14545454545454561</v>
          </cell>
          <cell r="G74" t="e">
            <v>#DIV/0!</v>
          </cell>
          <cell r="H74" t="e">
            <v>#DIV/0!</v>
          </cell>
          <cell r="I74" t="e">
            <v>#VALUE!</v>
          </cell>
          <cell r="J74"/>
        </row>
        <row r="75">
          <cell r="A75" t="str">
            <v>LINKASSURE</v>
          </cell>
          <cell r="B75">
            <v>39.106476269479167</v>
          </cell>
          <cell r="C75">
            <v>0.64</v>
          </cell>
          <cell r="D75">
            <v>0.16363636363636358</v>
          </cell>
          <cell r="E75">
            <v>-9.8591549295774628E-2</v>
          </cell>
          <cell r="F75">
            <v>-0.11111111111111105</v>
          </cell>
          <cell r="G75">
            <v>-0.189873417721519</v>
          </cell>
          <cell r="H75" t="e">
            <v>#DIV/0!</v>
          </cell>
          <cell r="I75">
            <v>0.28000000000000003</v>
          </cell>
          <cell r="J75"/>
        </row>
        <row r="76">
          <cell r="A76" t="str">
            <v>MANSARD</v>
          </cell>
          <cell r="B76">
            <v>5.1638159124216836</v>
          </cell>
          <cell r="C76" t="str">
            <v>1.65</v>
          </cell>
          <cell r="D76">
            <v>-0.25000000000000011</v>
          </cell>
          <cell r="E76">
            <v>-0.17500000000000004</v>
          </cell>
          <cell r="F76">
            <v>-9.8360655737705027E-2</v>
          </cell>
          <cell r="G76">
            <v>-0.3529411764705882</v>
          </cell>
          <cell r="H76">
            <v>-0.15816326530612246</v>
          </cell>
          <cell r="I76">
            <v>-0.3529411764705882</v>
          </cell>
          <cell r="J76"/>
        </row>
        <row r="77">
          <cell r="A77" t="str">
            <v>MBENEFIT</v>
          </cell>
          <cell r="B77">
            <v>2.1612827212950889</v>
          </cell>
          <cell r="C77" t="str">
            <v>0.20</v>
          </cell>
          <cell r="D77">
            <v>-0.16666666666666663</v>
          </cell>
          <cell r="E77">
            <v>-0.16666666666666663</v>
          </cell>
          <cell r="F77">
            <v>-4.7619047619047561E-2</v>
          </cell>
          <cell r="G77">
            <v>-0.39393939393939392</v>
          </cell>
          <cell r="H77" t="e">
            <v>#DIV/0!</v>
          </cell>
          <cell r="I77">
            <v>-0.62962962962962965</v>
          </cell>
          <cell r="J77"/>
        </row>
        <row r="78">
          <cell r="A78" t="str">
            <v>NEM</v>
          </cell>
          <cell r="B78">
            <v>5.4677781824929381</v>
          </cell>
          <cell r="C78" t="str">
            <v>2.08</v>
          </cell>
          <cell r="D78">
            <v>-0.11111111111111105</v>
          </cell>
          <cell r="E78">
            <v>-8.3700440528634346E-2</v>
          </cell>
          <cell r="F78">
            <v>-0.19999999999999996</v>
          </cell>
          <cell r="G78">
            <v>-0.30666666666666664</v>
          </cell>
          <cell r="H78">
            <v>1.08</v>
          </cell>
          <cell r="I78">
            <v>1.447058823529412</v>
          </cell>
          <cell r="J78"/>
        </row>
        <row r="79">
          <cell r="A79" t="str">
            <v>NIGERINS</v>
          </cell>
          <cell r="B79">
            <v>81.013702106064443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/>
        </row>
        <row r="80">
          <cell r="A80" t="str">
            <v>PRESTIGE</v>
          </cell>
          <cell r="B80">
            <v>5.5016907302368017</v>
          </cell>
          <cell r="C80" t="str">
            <v>0.48</v>
          </cell>
          <cell r="D80">
            <v>-0.12727272727272743</v>
          </cell>
          <cell r="E80">
            <v>-4.0000000000000036E-2</v>
          </cell>
          <cell r="F80" t="e">
            <v>#DIV/0!</v>
          </cell>
          <cell r="G80">
            <v>-4.0000000000000036E-2</v>
          </cell>
          <cell r="H80" t="e">
            <v>#DIV/0!</v>
          </cell>
          <cell r="I80">
            <v>-0.11111111111111116</v>
          </cell>
          <cell r="J80"/>
        </row>
        <row r="81">
          <cell r="A81" t="str">
            <v>REGALINS</v>
          </cell>
          <cell r="B81">
            <v>2.3597950362931992</v>
          </cell>
          <cell r="C81" t="str">
            <v>0.20</v>
          </cell>
          <cell r="D81">
            <v>-0.16666666666666663</v>
          </cell>
          <cell r="E81">
            <v>0</v>
          </cell>
          <cell r="F81">
            <v>-4.7619047619047561E-2</v>
          </cell>
          <cell r="G81">
            <v>-0.16666666666666663</v>
          </cell>
          <cell r="H81" t="e">
            <v>#DIV/0!</v>
          </cell>
          <cell r="I81" t="e">
            <v>#VALUE!</v>
          </cell>
          <cell r="J81"/>
        </row>
        <row r="82">
          <cell r="A82" t="str">
            <v>SOVRENINS</v>
          </cell>
          <cell r="B82">
            <v>2.5331811571525873</v>
          </cell>
          <cell r="C82" t="str">
            <v>0.22</v>
          </cell>
          <cell r="D82">
            <v>0</v>
          </cell>
          <cell r="E82">
            <v>-4.3478260869565299E-2</v>
          </cell>
          <cell r="F82">
            <v>4.7619047619047672E-2</v>
          </cell>
          <cell r="G82">
            <v>-0.18518518518518523</v>
          </cell>
          <cell r="H82" t="e">
            <v>#DIV/0!</v>
          </cell>
          <cell r="I82" t="e">
            <v>#VALUE!</v>
          </cell>
          <cell r="J82"/>
        </row>
        <row r="83">
          <cell r="A83" t="str">
            <v>STDINSURE</v>
          </cell>
          <cell r="B83">
            <v>6.1668635774496288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/>
        </row>
        <row r="84">
          <cell r="A84" t="str">
            <v>UNIVINSURE</v>
          </cell>
          <cell r="B84">
            <v>200</v>
          </cell>
          <cell r="C84">
            <v>0.2</v>
          </cell>
          <cell r="D84">
            <v>0</v>
          </cell>
          <cell r="E84" t="e">
            <v>#VALUE!</v>
          </cell>
          <cell r="F84" t="e">
            <v>#DIV/0!</v>
          </cell>
          <cell r="G84" t="e">
            <v>#DIV/0!</v>
          </cell>
          <cell r="H84" t="e">
            <v>#DIV/0!</v>
          </cell>
          <cell r="I84" t="e">
            <v>#VALUE!</v>
          </cell>
          <cell r="J84"/>
        </row>
        <row r="85">
          <cell r="A85" t="str">
            <v>WAPIC</v>
          </cell>
          <cell r="B85">
            <v>14.670848359115023</v>
          </cell>
          <cell r="C85" t="str">
            <v>0.36</v>
          </cell>
          <cell r="D85">
            <v>-0.1428571428571429</v>
          </cell>
          <cell r="E85">
            <v>-0.16279069767441867</v>
          </cell>
          <cell r="F85">
            <v>-0.10000000000000009</v>
          </cell>
          <cell r="G85">
            <v>-0.18181818181818188</v>
          </cell>
          <cell r="H85">
            <v>-0.28000000000000003</v>
          </cell>
          <cell r="I85">
            <v>-0.60000000000000009</v>
          </cell>
          <cell r="J85"/>
        </row>
        <row r="86">
          <cell r="A86" t="str">
            <v>Petroleum(Marketing)</v>
          </cell>
          <cell r="B86"/>
          <cell r="C86">
            <v>0</v>
          </cell>
          <cell r="D86"/>
          <cell r="E86"/>
          <cell r="F86"/>
          <cell r="G86"/>
          <cell r="H86"/>
          <cell r="I86"/>
          <cell r="J86"/>
        </row>
        <row r="87">
          <cell r="A87" t="str">
            <v>CONOIL</v>
          </cell>
          <cell r="B87">
            <v>7.2216305273194807</v>
          </cell>
          <cell r="C87" t="str">
            <v>20.25</v>
          </cell>
          <cell r="D87">
            <v>-0.11956521739130432</v>
          </cell>
          <cell r="E87">
            <v>-6.4665127020785196E-2</v>
          </cell>
          <cell r="F87">
            <v>-0.12903225806451613</v>
          </cell>
          <cell r="G87">
            <v>-0.25</v>
          </cell>
          <cell r="H87">
            <v>-0.19706582077716095</v>
          </cell>
          <cell r="I87">
            <v>-0.67506418485237485</v>
          </cell>
          <cell r="J87"/>
        </row>
        <row r="88">
          <cell r="A88" t="str">
            <v>ETERNA</v>
          </cell>
          <cell r="B88">
            <v>4.5207976615819918</v>
          </cell>
          <cell r="C88" t="str">
            <v>3.35</v>
          </cell>
          <cell r="D88">
            <v>-0.30208333333333326</v>
          </cell>
          <cell r="E88">
            <v>-0.15189873417721522</v>
          </cell>
          <cell r="F88">
            <v>-0.28723404255319152</v>
          </cell>
          <cell r="G88">
            <v>-0.51449275362318847</v>
          </cell>
          <cell r="H88">
            <v>0.34538152610441752</v>
          </cell>
          <cell r="I88">
            <v>-0.1645885286783042</v>
          </cell>
          <cell r="J88"/>
        </row>
        <row r="89">
          <cell r="A89" t="str">
            <v>FO</v>
          </cell>
          <cell r="B89">
            <v>8.0061858349005277</v>
          </cell>
          <cell r="C89" t="str">
            <v>20.15</v>
          </cell>
          <cell r="D89">
            <v>-0.27256317689530685</v>
          </cell>
          <cell r="E89">
            <v>-0.25370370370370376</v>
          </cell>
          <cell r="F89">
            <v>-0.28035714285714286</v>
          </cell>
          <cell r="G89">
            <v>-0.25370370370370376</v>
          </cell>
          <cell r="H89">
            <v>-0.89661364802462806</v>
          </cell>
          <cell r="I89">
            <v>-0.91102181400688864</v>
          </cell>
          <cell r="J89"/>
        </row>
        <row r="90">
          <cell r="A90" t="str">
            <v>MOBIL</v>
          </cell>
          <cell r="B90">
            <v>6.3415642214025807</v>
          </cell>
          <cell r="C90" t="str">
            <v>158.00</v>
          </cell>
          <cell r="D90">
            <v>-7.0588235294117618E-2</v>
          </cell>
          <cell r="E90">
            <v>-9.7142857142857197E-2</v>
          </cell>
          <cell r="F90">
            <v>-0.14824797843665771</v>
          </cell>
          <cell r="G90">
            <v>-0.12222222222222223</v>
          </cell>
          <cell r="H90">
            <v>-2.1974620860414795E-2</v>
          </cell>
          <cell r="I90">
            <v>-0.11652874077387609</v>
          </cell>
          <cell r="J90"/>
        </row>
        <row r="91">
          <cell r="A91" t="str">
            <v>MRS</v>
          </cell>
          <cell r="B91">
            <v>6.90783416116028</v>
          </cell>
          <cell r="C91" t="str">
            <v>20.85</v>
          </cell>
          <cell r="D91">
            <v>0</v>
          </cell>
          <cell r="E91" t="e">
            <v>#VALUE!</v>
          </cell>
          <cell r="F91">
            <v>-0.18871595330739288</v>
          </cell>
          <cell r="G91">
            <v>-0.26970227670753066</v>
          </cell>
          <cell r="H91">
            <v>-0.34700908236767924</v>
          </cell>
          <cell r="I91">
            <v>-0.66365542829488633</v>
          </cell>
          <cell r="J91"/>
        </row>
        <row r="92">
          <cell r="A92" t="str">
            <v>OANDO</v>
          </cell>
          <cell r="B92">
            <v>4.8060795070204305</v>
          </cell>
          <cell r="C92" t="str">
            <v>4.00</v>
          </cell>
          <cell r="D92">
            <v>-0.31034482758620685</v>
          </cell>
          <cell r="E92">
            <v>0</v>
          </cell>
          <cell r="F92">
            <v>-0.16666666666666663</v>
          </cell>
          <cell r="G92">
            <v>-0.23076923076923084</v>
          </cell>
          <cell r="H92">
            <v>-0.18699186991869921</v>
          </cell>
          <cell r="I92">
            <v>-0.84615384615384615</v>
          </cell>
          <cell r="J92"/>
        </row>
        <row r="93">
          <cell r="A93" t="str">
            <v>SEPLAT</v>
          </cell>
          <cell r="B93">
            <v>7.2249581426498493</v>
          </cell>
          <cell r="C93" t="str">
            <v>480.00</v>
          </cell>
          <cell r="D93">
            <v>-0.12727272727272732</v>
          </cell>
          <cell r="E93">
            <v>-9.4339622641509413E-2</v>
          </cell>
          <cell r="F93">
            <v>-0.25</v>
          </cell>
          <cell r="G93">
            <v>-0.2615384615384615</v>
          </cell>
          <cell r="H93">
            <v>0.45454545454545459</v>
          </cell>
          <cell r="I93">
            <v>-0.28894155988445291</v>
          </cell>
          <cell r="J93"/>
        </row>
        <row r="94">
          <cell r="A94" t="str">
            <v>TOTAL</v>
          </cell>
          <cell r="B94">
            <v>8.3689913068244213</v>
          </cell>
          <cell r="C94" t="str">
            <v>129.90</v>
          </cell>
          <cell r="D94">
            <v>-0.33724489795918366</v>
          </cell>
          <cell r="E94">
            <v>-0.13400000000000001</v>
          </cell>
          <cell r="F94">
            <v>-0.36009852216748761</v>
          </cell>
          <cell r="G94">
            <v>-0.35049999999999992</v>
          </cell>
          <cell r="H94">
            <v>-0.27833333333333332</v>
          </cell>
          <cell r="I94">
            <v>-0.33554987212276211</v>
          </cell>
          <cell r="J94"/>
        </row>
        <row r="95">
          <cell r="A95" t="str">
            <v>Printing &amp; Publishing</v>
          </cell>
          <cell r="B95"/>
          <cell r="C95">
            <v>0</v>
          </cell>
          <cell r="D95"/>
          <cell r="E95"/>
          <cell r="F95"/>
          <cell r="G95"/>
          <cell r="H95"/>
          <cell r="I95"/>
          <cell r="J95"/>
        </row>
        <row r="96">
          <cell r="A96" t="str">
            <v>LEARNAFRCA</v>
          </cell>
          <cell r="B96">
            <v>3.3541488616856694</v>
          </cell>
          <cell r="C96" t="str">
            <v>1.40</v>
          </cell>
          <cell r="D96">
            <v>6.8702290076335659E-2</v>
          </cell>
          <cell r="E96">
            <v>4.4776119402984982E-2</v>
          </cell>
          <cell r="F96">
            <v>2.9411764705882248E-2</v>
          </cell>
          <cell r="G96">
            <v>0.11111111111111094</v>
          </cell>
          <cell r="H96">
            <v>1.3728813559322033</v>
          </cell>
          <cell r="I96">
            <v>-7.2847682119205337E-2</v>
          </cell>
          <cell r="J96"/>
        </row>
        <row r="97">
          <cell r="A97" t="str">
            <v>UPL</v>
          </cell>
          <cell r="B97">
            <v>5.0255211498399222</v>
          </cell>
          <cell r="C97" t="str">
            <v>1.80</v>
          </cell>
          <cell r="D97">
            <v>-2.7027027027027084E-2</v>
          </cell>
          <cell r="E97">
            <v>-2.7027027027027084E-2</v>
          </cell>
          <cell r="F97">
            <v>-0.17431192660550465</v>
          </cell>
          <cell r="G97">
            <v>-0.29411764705882348</v>
          </cell>
          <cell r="H97" t="e">
            <v>#DIV/0!</v>
          </cell>
          <cell r="I97">
            <v>-0.58041958041958042</v>
          </cell>
          <cell r="J97"/>
        </row>
        <row r="98">
          <cell r="A98" t="str">
            <v>Transportation</v>
          </cell>
          <cell r="B98"/>
          <cell r="C98">
            <v>0</v>
          </cell>
          <cell r="D98"/>
          <cell r="E98"/>
          <cell r="F98"/>
          <cell r="G98"/>
          <cell r="H98"/>
          <cell r="I98"/>
          <cell r="J98"/>
        </row>
        <row r="99">
          <cell r="A99" t="str">
            <v>CILEASING</v>
          </cell>
          <cell r="B99">
            <v>1.9013556233988171</v>
          </cell>
          <cell r="C99" t="str">
            <v>4.55</v>
          </cell>
          <cell r="D99">
            <v>-0.37414030261348008</v>
          </cell>
          <cell r="E99" t="e">
            <v>#VALUE!</v>
          </cell>
          <cell r="F99" t="e">
            <v>#DIV/0!</v>
          </cell>
          <cell r="G99">
            <v>0.84959349593495936</v>
          </cell>
          <cell r="H99" t="e">
            <v>#DIV/0!</v>
          </cell>
          <cell r="I99">
            <v>8.1</v>
          </cell>
          <cell r="J99"/>
        </row>
        <row r="100">
          <cell r="A100"/>
          <cell r="C100"/>
          <cell r="D100"/>
          <cell r="E100"/>
          <cell r="F100"/>
          <cell r="G100"/>
          <cell r="H100"/>
          <cell r="I100"/>
          <cell r="J10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XFC24"/>
  <sheetViews>
    <sheetView workbookViewId="0">
      <selection activeCell="G17" sqref="G17"/>
    </sheetView>
  </sheetViews>
  <sheetFormatPr defaultRowHeight="12.75" x14ac:dyDescent="0.25"/>
  <cols>
    <col min="1" max="1" width="2.7109375" style="6" bestFit="1" customWidth="1"/>
    <col min="2" max="2" width="10.7109375" style="18" bestFit="1" customWidth="1"/>
    <col min="3" max="3" width="5.42578125" style="6" bestFit="1" customWidth="1"/>
    <col min="4" max="4" width="11.42578125" style="18" bestFit="1" customWidth="1"/>
    <col min="5" max="5" width="16" style="6" bestFit="1" customWidth="1"/>
    <col min="6" max="6" width="11.42578125" style="6" bestFit="1" customWidth="1"/>
    <col min="7" max="7" width="7.140625" style="6" bestFit="1" customWidth="1"/>
    <col min="8" max="8" width="11.42578125" style="6" bestFit="1" customWidth="1"/>
    <col min="9" max="9" width="11.5703125" style="6" bestFit="1" customWidth="1"/>
    <col min="10" max="10" width="11.42578125" style="6" bestFit="1" customWidth="1"/>
    <col min="11" max="11" width="11.85546875" style="6" bestFit="1" customWidth="1"/>
    <col min="12" max="12" width="11" style="6" bestFit="1" customWidth="1"/>
    <col min="13" max="13" width="18.42578125" style="6" bestFit="1" customWidth="1"/>
    <col min="14" max="14" width="10" style="6" bestFit="1" customWidth="1"/>
    <col min="15" max="15" width="5.5703125" style="6" bestFit="1" customWidth="1"/>
    <col min="16" max="16" width="6.7109375" style="6" bestFit="1" customWidth="1"/>
    <col min="17" max="17" width="1.85546875" style="6" bestFit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3 16382:16383" ht="13.5" thickBot="1" x14ac:dyDescent="0.3">
      <c r="A1" s="5"/>
      <c r="B1" s="7">
        <v>1</v>
      </c>
      <c r="C1" s="60" t="s">
        <v>112</v>
      </c>
      <c r="D1" s="61"/>
      <c r="E1" s="61"/>
      <c r="F1" s="61"/>
      <c r="G1" s="61"/>
      <c r="H1" s="61"/>
      <c r="I1" s="61"/>
      <c r="J1" s="61"/>
      <c r="K1" s="61"/>
      <c r="L1" s="61"/>
      <c r="M1" s="62"/>
      <c r="XFB1" s="6" t="str">
        <f>INDEX(XFB2:XFB3,B1,)</f>
        <v>BEST</v>
      </c>
      <c r="XFC1" s="6">
        <f>INDEX(XFC2:XFC3,B1,)</f>
        <v>0</v>
      </c>
    </row>
    <row r="2" spans="1:13 16382:16383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XFB2" s="6" t="s">
        <v>110</v>
      </c>
      <c r="XFC2" s="6">
        <v>0</v>
      </c>
    </row>
    <row r="3" spans="1:13 16382:16383" x14ac:dyDescent="0.25">
      <c r="A3" s="5">
        <v>1</v>
      </c>
      <c r="B3" s="71" t="str">
        <f>_xlfn.IFNA(_xlfn.IFNA(VLOOKUP(A3,'Daily Report'!$A:$AU,MATCH(C$2,'Daily Report'!$B$3:$XFD$3,0)-1,FALSE),VLOOKUP(A3+0.5,'Daily Report'!$A:$AU,MATCH(C$2,'Daily Report'!$B$3:$XFD$3,0)-1,FALSE)),"")</f>
        <v>UBN</v>
      </c>
      <c r="C3" s="13">
        <f>_xlfn.IFNA(VLOOKUP(B3,'Daily Report'!$N:$AB,MATCH(C$2,'Daily Report'!$N$3:$AB$3,0),FALSE),"")</f>
        <v>7.4074074074073071E-3</v>
      </c>
      <c r="D3" s="74" t="str">
        <f>_xlfn.IFNA(VLOOKUP($A3,'Daily Report'!$C:$AU,MATCH(E$2,'Daily Report'!$D$3:$XFD$3,0)-3,FALSE),"")</f>
        <v>LASACO</v>
      </c>
      <c r="E3" s="13">
        <f>_xlfn.IFNA(VLOOKUP(D3,'Daily Report'!$N:$AB,MATCH(E$2,'Daily Report'!$N$3:$AB$3,0),FALSE),"")</f>
        <v>0.1724137931034484</v>
      </c>
      <c r="F3" s="12" t="str">
        <f>_xlfn.IFNA(VLOOKUP($A3,'Daily Report'!$B:$AU,MATCH(G$2,'Daily Report'!$C$3:$XFD$3,0)-2,FALSE),"")</f>
        <v>DANGFLOUR</v>
      </c>
      <c r="G3" s="13">
        <f>_xlfn.IFNA(VLOOKUP(F3,'Daily Report'!$N:$AB,MATCH(G$2,'Daily Report'!$N$3:$AB$3,0),FALSE),"")</f>
        <v>1.704545454545455</v>
      </c>
      <c r="H3" s="12" t="str">
        <f>_xlfn.IFNA(VLOOKUP($A3,'Daily Report'!$D:$AU,MATCH(I$2,'Daily Report'!$E$3:$XFD$3,0)-4,FALSE),"")</f>
        <v>DANGFLOUR</v>
      </c>
      <c r="I3" s="13">
        <f>_xlfn.IFNA(VLOOKUP(H3,'Daily Report'!$N:$AB,MATCH(I$2,'Daily Report'!$N$3:$AB$3,0),FALSE),"")</f>
        <v>0.8789473684210527</v>
      </c>
      <c r="J3" s="12" t="str">
        <f>_xlfn.IFNA(VLOOKUP($A3,'Daily Report'!$E:$AU,MATCH(K$2,'Daily Report'!$F$3:$XFD$3,0)-5,FALSE),"")</f>
        <v>STANBIC</v>
      </c>
      <c r="K3" s="13">
        <f>_xlfn.IFNA(VLOOKUP(J3,'Daily Report'!$N:$AB,MATCH(K$2,'Daily Report'!$N$3:$AB$3,0),FALSE),"")</f>
        <v>1.816901408450704</v>
      </c>
      <c r="L3" s="12" t="str">
        <f>_xlfn.IFNA(_xlfn.IFNA(_xlfn.IFNA(VLOOKUP($A3,'Daily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Report'!$G$3:$XFD$3,0)-6,FALSE)),"")</f>
        <v>CILEASING</v>
      </c>
      <c r="M3" s="13">
        <f>_xlfn.IFNA(VLOOKUP(L3,'Daily Report'!$N:$AB,MATCH(M$2,'Daily Report'!$N$3:$AB$3,0),FALSE),"")</f>
        <v>8.1</v>
      </c>
      <c r="XFB3" s="6" t="s">
        <v>111</v>
      </c>
      <c r="XFC3" s="6">
        <v>1</v>
      </c>
    </row>
    <row r="4" spans="1:13 16382:16383" x14ac:dyDescent="0.25">
      <c r="A4" s="5">
        <v>2</v>
      </c>
      <c r="B4" s="72" t="str">
        <f>_xlfn.IFNA(_xlfn.IFNA(VLOOKUP(A4,'Daily Report'!$A:$AU,MATCH(C$2,'Daily Report'!$B$3:$XFD$3,0)-1,FALSE),VLOOKUP(A4+0.5,'Daily Report'!$A:$AU,MATCH(C$2,'Daily Report'!$B$3:$XFD$3,0)-1,FALSE)),"")</f>
        <v/>
      </c>
      <c r="C4" s="15" t="str">
        <f>_xlfn.IFNA(VLOOKUP(B4,'Daily Report'!$N:$AB,MATCH(C$2,'Daily Report'!$N$3:$AB$3,0),FALSE),"")</f>
        <v/>
      </c>
      <c r="D4" s="75" t="str">
        <f>_xlfn.IFNA(VLOOKUP($A4,'Daily Report'!$C:$AU,MATCH(E$2,'Daily Report'!$D$3:$XFD$3,0)-3,FALSE),"")</f>
        <v>BOCGAS</v>
      </c>
      <c r="E4" s="15">
        <f>_xlfn.IFNA(VLOOKUP(D4,'Daily Report'!$N:$AB,MATCH(E$2,'Daily Report'!$N$3:$AB$3,0),FALSE),"")</f>
        <v>9.9273607748184167E-2</v>
      </c>
      <c r="F4" s="14" t="str">
        <f>_xlfn.IFNA(VLOOKUP($A4,'Daily Report'!$B:$AU,MATCH(G$2,'Daily Report'!$C$3:$XFD$3,0)-2,FALSE),"")</f>
        <v>REDSTAREX</v>
      </c>
      <c r="G4" s="15">
        <f>_xlfn.IFNA(VLOOKUP(F4,'Daily Report'!$N:$AB,MATCH(G$2,'Daily Report'!$N$3:$AB$3,0),FALSE),"")</f>
        <v>0.25714285714285712</v>
      </c>
      <c r="H4" s="14" t="str">
        <f>_xlfn.IFNA(VLOOKUP($A4,'Daily Report'!$D:$AU,MATCH(I$2,'Daily Report'!$E$3:$XFD$3,0)-4,FALSE),"")</f>
        <v>CILEASING</v>
      </c>
      <c r="I4" s="15">
        <f>_xlfn.IFNA(VLOOKUP(H4,'Daily Report'!$N:$AB,MATCH(I$2,'Daily Report'!$N$3:$AB$3,0),FALSE),"")</f>
        <v>0.84959349593495936</v>
      </c>
      <c r="J4" s="14" t="str">
        <f>_xlfn.IFNA(VLOOKUP($A4,'Daily Report'!$E:$AU,MATCH(K$2,'Daily Report'!$F$3:$XFD$3,0)-5,FALSE),"")</f>
        <v>LEARNAFRCA</v>
      </c>
      <c r="K4" s="15">
        <f>_xlfn.IFNA(VLOOKUP(J4,'Daily Report'!$N:$AB,MATCH(K$2,'Daily Report'!$N$3:$AB$3,0),FALSE),"")</f>
        <v>1.3728813559322033</v>
      </c>
      <c r="L4" s="14" t="str">
        <f>_xlfn.IFNA(_xlfn.IFNA(_xlfn.IFNA(VLOOKUP($A4,'Daily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Report'!$G$3:$XFD$3,0)-6,FALSE)),"")</f>
        <v>BETAGLAS</v>
      </c>
      <c r="M4" s="15">
        <f>_xlfn.IFNA(VLOOKUP(L4,'Daily Report'!$N:$AB,MATCH(M$2,'Daily Report'!$N$3:$AB$3,0),FALSE),"")</f>
        <v>3.0705521472392636</v>
      </c>
    </row>
    <row r="5" spans="1:13 16382:16383" x14ac:dyDescent="0.25">
      <c r="A5" s="5">
        <v>3</v>
      </c>
      <c r="B5" s="72" t="str">
        <f>_xlfn.IFNA(_xlfn.IFNA(VLOOKUP(A5,'Daily Report'!$A:$AU,MATCH(C$2,'Daily Report'!$B$3:$XFD$3,0)-1,FALSE),VLOOKUP(A5+0.5,'Daily Report'!$A:$AU,MATCH(C$2,'Daily Report'!$B$3:$XFD$3,0)-1,FALSE)),"")</f>
        <v/>
      </c>
      <c r="C5" s="15" t="str">
        <f>_xlfn.IFNA(VLOOKUP(B5,'Daily Report'!$N:$AB,MATCH(C$2,'Daily Report'!$N$3:$AB$3,0),FALSE),"")</f>
        <v/>
      </c>
      <c r="D5" s="75" t="str">
        <f>_xlfn.IFNA(VLOOKUP($A5,'Daily Report'!$C:$AU,MATCH(E$2,'Daily Report'!$D$3:$XFD$3,0)-3,FALSE),"")</f>
        <v>REDSTAREX</v>
      </c>
      <c r="E5" s="15">
        <f>_xlfn.IFNA(VLOOKUP(D5,'Daily Report'!$N:$AB,MATCH(E$2,'Daily Report'!$N$3:$AB$3,0),FALSE),"")</f>
        <v>6.6666666666666652E-2</v>
      </c>
      <c r="F5" s="14" t="str">
        <f>_xlfn.IFNA(VLOOKUP($A5,'Daily Report'!$B:$AU,MATCH(G$2,'Daily Report'!$C$3:$XFD$3,0)-2,FALSE),"")</f>
        <v>STERLNBANK</v>
      </c>
      <c r="G5" s="15">
        <f>_xlfn.IFNA(VLOOKUP(F5,'Daily Report'!$N:$AB,MATCH(G$2,'Daily Report'!$N$3:$AB$3,0),FALSE),"")</f>
        <v>0.23157894736842111</v>
      </c>
      <c r="H5" s="14" t="str">
        <f>_xlfn.IFNA(VLOOKUP($A5,'Daily Report'!$D:$AU,MATCH(I$2,'Daily Report'!$E$3:$XFD$3,0)-4,FALSE),"")</f>
        <v>STERLNBANK</v>
      </c>
      <c r="I5" s="15">
        <f>_xlfn.IFNA(VLOOKUP(H5,'Daily Report'!$N:$AB,MATCH(I$2,'Daily Report'!$N$3:$AB$3,0),FALSE),"")</f>
        <v>0.72058823529411753</v>
      </c>
      <c r="J5" s="14" t="str">
        <f>_xlfn.IFNA(VLOOKUP($A5,'Daily Report'!$E:$AU,MATCH(K$2,'Daily Report'!$F$3:$XFD$3,0)-5,FALSE),"")</f>
        <v>MAYBAKER</v>
      </c>
      <c r="K5" s="15">
        <f>_xlfn.IFNA(VLOOKUP(J5,'Daily Report'!$N:$AB,MATCH(K$2,'Daily Report'!$N$3:$AB$3,0),FALSE),"")</f>
        <v>1.1052631578947367</v>
      </c>
      <c r="L5" s="14" t="str">
        <f>_xlfn.IFNA(_xlfn.IFNA(_xlfn.IFNA(VLOOKUP($A5,'Daily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Report'!$G$3:$XFD$3,0)-6,FALSE)),"")</f>
        <v>NEM</v>
      </c>
      <c r="M5" s="15">
        <f>_xlfn.IFNA(VLOOKUP(L5,'Daily Report'!$N:$AB,MATCH(M$2,'Daily Report'!$N$3:$AB$3,0),FALSE),"")</f>
        <v>1.447058823529412</v>
      </c>
    </row>
    <row r="6" spans="1:13 16382:16383" x14ac:dyDescent="0.25">
      <c r="A6" s="5">
        <v>4</v>
      </c>
      <c r="B6" s="72" t="str">
        <f>_xlfn.IFNA(_xlfn.IFNA(VLOOKUP(A6,'Daily Report'!$A:$AU,MATCH(C$2,'Daily Report'!$B$3:$XFD$3,0)-1,FALSE),VLOOKUP(A6+0.5,'Daily Report'!$A:$AU,MATCH(C$2,'Daily Report'!$B$3:$XFD$3,0)-1,FALSE)),"")</f>
        <v/>
      </c>
      <c r="C6" s="15" t="str">
        <f>_xlfn.IFNA(VLOOKUP(B6,'Daily Report'!$N:$AB,MATCH(C$2,'Daily Report'!$N$3:$AB$3,0),FALSE),"")</f>
        <v/>
      </c>
      <c r="D6" s="75" t="str">
        <f>_xlfn.IFNA(VLOOKUP($A6,'Daily Report'!$C:$AU,MATCH(E$2,'Daily Report'!$D$3:$XFD$3,0)-3,FALSE),"")</f>
        <v>WAPCO</v>
      </c>
      <c r="E6" s="15">
        <f>_xlfn.IFNA(VLOOKUP(D6,'Daily Report'!$N:$AB,MATCH(E$2,'Daily Report'!$N$3:$AB$3,0),FALSE),"")</f>
        <v>6.5040650406503975E-2</v>
      </c>
      <c r="F6" s="14" t="str">
        <f>_xlfn.IFNA(VLOOKUP($A6,'Daily Report'!$B:$AU,MATCH(G$2,'Daily Report'!$C$3:$XFD$3,0)-2,FALSE),"")</f>
        <v>UBN</v>
      </c>
      <c r="G6" s="15">
        <f>_xlfn.IFNA(VLOOKUP(F6,'Daily Report'!$N:$AB,MATCH(G$2,'Daily Report'!$N$3:$AB$3,0),FALSE),"")</f>
        <v>0.15178571428571441</v>
      </c>
      <c r="H6" s="14" t="str">
        <f>_xlfn.IFNA(VLOOKUP($A6,'Daily Report'!$D:$AU,MATCH(I$2,'Daily Report'!$E$3:$XFD$3,0)-4,FALSE),"")</f>
        <v>VITAFOAM</v>
      </c>
      <c r="I6" s="15">
        <f>_xlfn.IFNA(VLOOKUP(H6,'Daily Report'!$N:$AB,MATCH(I$2,'Daily Report'!$N$3:$AB$3,0),FALSE),"")</f>
        <v>0.13846153846153841</v>
      </c>
      <c r="J6" s="14" t="str">
        <f>_xlfn.IFNA(VLOOKUP($A6,'Daily Report'!$E:$AU,MATCH(K$2,'Daily Report'!$F$3:$XFD$3,0)-5,FALSE),"")</f>
        <v>NEM</v>
      </c>
      <c r="K6" s="15">
        <f>_xlfn.IFNA(VLOOKUP(J6,'Daily Report'!$N:$AB,MATCH(K$2,'Daily Report'!$N$3:$AB$3,0),FALSE),"")</f>
        <v>1.08</v>
      </c>
      <c r="L6" s="14" t="str">
        <f>_xlfn.IFNA(_xlfn.IFNA(_xlfn.IFNA(VLOOKUP($A6,'Daily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Report'!$G$3:$XFD$3,0)-6,FALSE)),"")</f>
        <v>DANGFLOUR</v>
      </c>
      <c r="M6" s="15">
        <f>_xlfn.IFNA(VLOOKUP(L6,'Daily Report'!$N:$AB,MATCH(M$2,'Daily Report'!$N$3:$AB$3,0),FALSE),"")</f>
        <v>1.195571955719557</v>
      </c>
    </row>
    <row r="7" spans="1:13 16382:16383" x14ac:dyDescent="0.25">
      <c r="A7" s="5">
        <v>5</v>
      </c>
      <c r="B7" s="72" t="str">
        <f>_xlfn.IFNA(_xlfn.IFNA(VLOOKUP(A7,'Daily Report'!$A:$AU,MATCH(C$2,'Daily Report'!$B$3:$XFD$3,0)-1,FALSE),VLOOKUP(A7+0.5,'Daily Report'!$A:$AU,MATCH(C$2,'Daily Report'!$B$3:$XFD$3,0)-1,FALSE)),"")</f>
        <v/>
      </c>
      <c r="C7" s="15" t="str">
        <f>_xlfn.IFNA(VLOOKUP(B7,'Daily Report'!$N:$AB,MATCH(C$2,'Daily Report'!$N$3:$AB$3,0),FALSE),"")</f>
        <v/>
      </c>
      <c r="D7" s="75" t="str">
        <f>_xlfn.IFNA(VLOOKUP($A7,'Daily Report'!$C:$AU,MATCH(E$2,'Daily Report'!$D$3:$XFD$3,0)-3,FALSE),"")</f>
        <v>CUTIX</v>
      </c>
      <c r="E7" s="15">
        <f>_xlfn.IFNA(VLOOKUP(D7,'Daily Report'!$N:$AB,MATCH(E$2,'Daily Report'!$N$3:$AB$3,0),FALSE),"")</f>
        <v>6.4285714285714279E-2</v>
      </c>
      <c r="F7" s="14" t="str">
        <f>_xlfn.IFNA(VLOOKUP($A7,'Daily Report'!$B:$AU,MATCH(G$2,'Daily Report'!$C$3:$XFD$3,0)-2,FALSE),"")</f>
        <v>LASACO</v>
      </c>
      <c r="G7" s="15">
        <f>_xlfn.IFNA(VLOOKUP(F7,'Daily Report'!$N:$AB,MATCH(G$2,'Daily Report'!$N$3:$AB$3,0),FALSE),"")</f>
        <v>0.13333333333333353</v>
      </c>
      <c r="H7" s="14" t="str">
        <f>_xlfn.IFNA(VLOOKUP($A7,'Daily Report'!$D:$AU,MATCH(I$2,'Daily Report'!$E$3:$XFD$3,0)-4,FALSE),"")</f>
        <v>UBN</v>
      </c>
      <c r="I7" s="15">
        <f>_xlfn.IFNA(VLOOKUP(H7,'Daily Report'!$N:$AB,MATCH(I$2,'Daily Report'!$N$3:$AB$3,0),FALSE),"")</f>
        <v>0.11206896551724155</v>
      </c>
      <c r="J7" s="14" t="str">
        <f>_xlfn.IFNA(VLOOKUP($A7,'Daily Report'!$E:$AU,MATCH(K$2,'Daily Report'!$F$3:$XFD$3,0)-5,FALSE),"")</f>
        <v>STERLNBANK</v>
      </c>
      <c r="K7" s="15">
        <f>_xlfn.IFNA(VLOOKUP(J7,'Daily Report'!$N:$AB,MATCH(K$2,'Daily Report'!$N$3:$AB$3,0),FALSE),"")</f>
        <v>0.81395348837209291</v>
      </c>
      <c r="L7" s="14" t="str">
        <f>_xlfn.IFNA(_xlfn.IFNA(_xlfn.IFNA(VLOOKUP($A7,'Daily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Report'!$G$3:$XFD$3,0)-6,FALSE)),"")</f>
        <v>IKEJAHOTEL</v>
      </c>
      <c r="M7" s="15">
        <f>_xlfn.IFNA(VLOOKUP(L7,'Daily Report'!$N:$AB,MATCH(M$2,'Daily Report'!$N$3:$AB$3,0),FALSE),"")</f>
        <v>0.84810126582278467</v>
      </c>
    </row>
    <row r="8" spans="1:13 16382:16383" x14ac:dyDescent="0.25">
      <c r="A8" s="5">
        <v>6</v>
      </c>
      <c r="B8" s="72" t="str">
        <f>_xlfn.IFNA(_xlfn.IFNA(VLOOKUP(A8,'Daily Report'!$A:$AU,MATCH(C$2,'Daily Report'!$B$3:$XFD$3,0)-1,FALSE),VLOOKUP(A8+0.5,'Daily Report'!$A:$AU,MATCH(C$2,'Daily Report'!$B$3:$XFD$3,0)-1,FALSE)),"")</f>
        <v/>
      </c>
      <c r="C8" s="15" t="str">
        <f>_xlfn.IFNA(VLOOKUP(B8,'Daily Report'!$N:$AB,MATCH(C$2,'Daily Report'!$N$3:$AB$3,0),FALSE),"")</f>
        <v/>
      </c>
      <c r="D8" s="75" t="str">
        <f>_xlfn.IFNA(VLOOKUP($A8,'Daily Report'!$C:$AU,MATCH(E$2,'Daily Report'!$D$3:$XFD$3,0)-3,FALSE),"")</f>
        <v>LEARNAFRCA</v>
      </c>
      <c r="E8" s="15">
        <f>_xlfn.IFNA(VLOOKUP(D8,'Daily Report'!$N:$AB,MATCH(E$2,'Daily Report'!$N$3:$AB$3,0),FALSE),"")</f>
        <v>4.4776119402984982E-2</v>
      </c>
      <c r="F8" s="14" t="str">
        <f>_xlfn.IFNA(VLOOKUP($A8,'Daily Report'!$B:$AU,MATCH(G$2,'Daily Report'!$C$3:$XFD$3,0)-2,FALSE),"")</f>
        <v>WAPCO</v>
      </c>
      <c r="G8" s="15">
        <f>_xlfn.IFNA(VLOOKUP(F8,'Daily Report'!$N:$AB,MATCH(G$2,'Daily Report'!$N$3:$AB$3,0),FALSE),"")</f>
        <v>9.1666666666666563E-2</v>
      </c>
      <c r="H8" s="14" t="str">
        <f>_xlfn.IFNA(VLOOKUP($A8,'Daily Report'!$D:$AU,MATCH(I$2,'Daily Report'!$E$3:$XFD$3,0)-4,FALSE),"")</f>
        <v>LEARNAFRCA</v>
      </c>
      <c r="I8" s="15">
        <f>_xlfn.IFNA(VLOOKUP(H8,'Daily Report'!$N:$AB,MATCH(I$2,'Daily Report'!$N$3:$AB$3,0),FALSE),"")</f>
        <v>0.11111111111111094</v>
      </c>
      <c r="J8" s="14" t="str">
        <f>_xlfn.IFNA(VLOOKUP($A8,'Daily Report'!$E:$AU,MATCH(K$2,'Daily Report'!$F$3:$XFD$3,0)-5,FALSE),"")</f>
        <v>OKOMUOIL</v>
      </c>
      <c r="K8" s="15">
        <f>_xlfn.IFNA(VLOOKUP(J8,'Daily Report'!$N:$AB,MATCH(K$2,'Daily Report'!$N$3:$AB$3,0),FALSE),"")</f>
        <v>0.77142857142857135</v>
      </c>
      <c r="L8" s="14" t="str">
        <f>_xlfn.IFNA(_xlfn.IFNA(_xlfn.IFNA(VLOOKUP($A8,'Daily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Report'!$G$3:$XFD$3,0)-6,FALSE)),"")</f>
        <v>OKOMUOIL</v>
      </c>
      <c r="M8" s="15">
        <f>_xlfn.IFNA(VLOOKUP(L8,'Daily Report'!$N:$AB,MATCH(M$2,'Daily Report'!$N$3:$AB$3,0),FALSE),"")</f>
        <v>0.69039684943956381</v>
      </c>
    </row>
    <row r="9" spans="1:13 16382:16383" x14ac:dyDescent="0.25">
      <c r="A9" s="5">
        <v>7</v>
      </c>
      <c r="B9" s="72" t="str">
        <f>_xlfn.IFNA(_xlfn.IFNA(VLOOKUP(A9,'Daily Report'!$A:$AU,MATCH(C$2,'Daily Report'!$B$3:$XFD$3,0)-1,FALSE),VLOOKUP(A9+0.5,'Daily Report'!$A:$AU,MATCH(C$2,'Daily Report'!$B$3:$XFD$3,0)-1,FALSE)),"")</f>
        <v/>
      </c>
      <c r="C9" s="15" t="str">
        <f>_xlfn.IFNA(VLOOKUP(B9,'Daily Report'!$N:$AB,MATCH(C$2,'Daily Report'!$N$3:$AB$3,0),FALSE),"")</f>
        <v/>
      </c>
      <c r="D9" s="75" t="str">
        <f>_xlfn.IFNA(VLOOKUP($A9,'Daily Report'!$C:$AU,MATCH(E$2,'Daily Report'!$D$3:$XFD$3,0)-3,FALSE),"")</f>
        <v>UNILEVER</v>
      </c>
      <c r="E9" s="15">
        <f>_xlfn.IFNA(VLOOKUP(D9,'Daily Report'!$N:$AB,MATCH(E$2,'Daily Report'!$N$3:$AB$3,0),FALSE),"")</f>
        <v>4.2345276872964188E-2</v>
      </c>
      <c r="F9" s="14" t="str">
        <f>_xlfn.IFNA(VLOOKUP($A9,'Daily Report'!$B:$AU,MATCH(G$2,'Daily Report'!$C$3:$XFD$3,0)-2,FALSE),"")</f>
        <v>CADBURY</v>
      </c>
      <c r="G9" s="15">
        <f>_xlfn.IFNA(VLOOKUP(F9,'Daily Report'!$N:$AB,MATCH(G$2,'Daily Report'!$N$3:$AB$3,0),FALSE),"")</f>
        <v>8.0000000000000071E-2</v>
      </c>
      <c r="H9" s="14" t="str">
        <f>_xlfn.IFNA(VLOOKUP($A9,'Daily Report'!$D:$AU,MATCH(I$2,'Daily Report'!$E$3:$XFD$3,0)-4,FALSE),"")</f>
        <v>BOCGAS</v>
      </c>
      <c r="I9" s="15">
        <f>_xlfn.IFNA(VLOOKUP(H9,'Daily Report'!$N:$AB,MATCH(I$2,'Daily Report'!$N$3:$AB$3,0),FALSE),"")</f>
        <v>7.8384798099762509E-2</v>
      </c>
      <c r="J9" s="14" t="str">
        <f>_xlfn.IFNA(VLOOKUP($A9,'Daily Report'!$E:$AU,MATCH(K$2,'Daily Report'!$F$3:$XFD$3,0)-5,FALSE),"")</f>
        <v>DANGSUGAR</v>
      </c>
      <c r="K9" s="15">
        <f>_xlfn.IFNA(VLOOKUP(J9,'Daily Report'!$N:$AB,MATCH(K$2,'Daily Report'!$N$3:$AB$3,0),FALSE),"")</f>
        <v>0.73343605546995372</v>
      </c>
      <c r="L9" s="14" t="str">
        <f>_xlfn.IFNA(_xlfn.IFNA(_xlfn.IFNA(VLOOKUP($A9,'Daily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Report'!$G$3:$XFD$3,0)-6,FALSE)),"")</f>
        <v>STANBIC</v>
      </c>
      <c r="M9" s="15">
        <f>_xlfn.IFNA(VLOOKUP(L9,'Daily Report'!$N:$AB,MATCH(M$2,'Daily Report'!$N$3:$AB$3,0),FALSE),"")</f>
        <v>0.40066347217102849</v>
      </c>
    </row>
    <row r="10" spans="1:13 16382:16383" x14ac:dyDescent="0.25">
      <c r="A10" s="5">
        <v>8</v>
      </c>
      <c r="B10" s="72" t="str">
        <f>_xlfn.IFNA(_xlfn.IFNA(VLOOKUP(A10,'Daily Report'!$A:$AU,MATCH(C$2,'Daily Report'!$B$3:$XFD$3,0)-1,FALSE),VLOOKUP(A10+0.5,'Daily Report'!$A:$AU,MATCH(C$2,'Daily Report'!$B$3:$XFD$3,0)-1,FALSE)),"")</f>
        <v/>
      </c>
      <c r="C10" s="15" t="str">
        <f>_xlfn.IFNA(VLOOKUP(B10,'Daily Report'!$N:$AB,MATCH(C$2,'Daily Report'!$N$3:$AB$3,0),FALSE),"")</f>
        <v/>
      </c>
      <c r="D10" s="75" t="str">
        <f>_xlfn.IFNA(VLOOKUP($A10,'Daily Report'!$C:$AU,MATCH(E$2,'Daily Report'!$D$3:$XFD$3,0)-3,FALSE),"")</f>
        <v>DANGFLOUR</v>
      </c>
      <c r="E10" s="15">
        <f>_xlfn.IFNA(VLOOKUP(D10,'Daily Report'!$N:$AB,MATCH(E$2,'Daily Report'!$N$3:$AB$3,0),FALSE),"")</f>
        <v>2.8818443804034644E-2</v>
      </c>
      <c r="F10" s="14" t="str">
        <f>_xlfn.IFNA(VLOOKUP($A10,'Daily Report'!$B:$AU,MATCH(G$2,'Daily Report'!$C$3:$XFD$3,0)-2,FALSE),"")</f>
        <v>BOCGAS</v>
      </c>
      <c r="G10" s="15">
        <f>_xlfn.IFNA(VLOOKUP(F10,'Daily Report'!$N:$AB,MATCH(G$2,'Daily Report'!$N$3:$AB$3,0),FALSE),"")</f>
        <v>7.8384798099762509E-2</v>
      </c>
      <c r="H10" s="14" t="str">
        <f>_xlfn.IFNA(VLOOKUP($A10,'Daily Report'!$D:$AU,MATCH(I$2,'Daily Report'!$E$3:$XFD$3,0)-4,FALSE),"")</f>
        <v>MAYBAKER</v>
      </c>
      <c r="I10" s="15">
        <f>_xlfn.IFNA(VLOOKUP(H10,'Daily Report'!$N:$AB,MATCH(I$2,'Daily Report'!$N$3:$AB$3,0),FALSE),"")</f>
        <v>6.6666666666666652E-2</v>
      </c>
      <c r="J10" s="14" t="str">
        <f>_xlfn.IFNA(VLOOKUP($A10,'Daily Report'!$E:$AU,MATCH(K$2,'Daily Report'!$F$3:$XFD$3,0)-5,FALSE),"")</f>
        <v>CCNN</v>
      </c>
      <c r="K10" s="15">
        <f>_xlfn.IFNA(VLOOKUP(J10,'Daily Report'!$N:$AB,MATCH(K$2,'Daily Report'!$N$3:$AB$3,0),FALSE),"")</f>
        <v>0.71673819742489275</v>
      </c>
      <c r="L10" s="14" t="str">
        <f>_xlfn.IFNA(_xlfn.IFNA(_xlfn.IFNA(VLOOKUP($A10,'Daily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Report'!$G$3:$XFD$3,0)-6,FALSE)),"")</f>
        <v>MAYBAKER</v>
      </c>
      <c r="M10" s="15">
        <f>_xlfn.IFNA(VLOOKUP(L10,'Daily Report'!$N:$AB,MATCH(M$2,'Daily Report'!$N$3:$AB$3,0),FALSE),"")</f>
        <v>0.37931034482758608</v>
      </c>
    </row>
    <row r="11" spans="1:13 16382:16383" x14ac:dyDescent="0.25">
      <c r="A11" s="5">
        <v>9</v>
      </c>
      <c r="B11" s="72" t="str">
        <f>_xlfn.IFNA(_xlfn.IFNA(VLOOKUP(A11,'Daily Report'!$A:$AU,MATCH(C$2,'Daily Report'!$B$3:$XFD$3,0)-1,FALSE),VLOOKUP(A11+0.5,'Daily Report'!$A:$AU,MATCH(C$2,'Daily Report'!$B$3:$XFD$3,0)-1,FALSE)),"")</f>
        <v/>
      </c>
      <c r="C11" s="15" t="str">
        <f>_xlfn.IFNA(VLOOKUP(B11,'Daily Report'!$N:$AB,MATCH(C$2,'Daily Report'!$N$3:$AB$3,0),FALSE),"")</f>
        <v/>
      </c>
      <c r="D11" s="75" t="str">
        <f>_xlfn.IFNA(VLOOKUP($A11,'Daily Report'!$C:$AU,MATCH(E$2,'Daily Report'!$D$3:$XFD$3,0)-3,FALSE),"")</f>
        <v>CADBURY</v>
      </c>
      <c r="E11" s="15">
        <f>_xlfn.IFNA(VLOOKUP(D11,'Daily Report'!$N:$AB,MATCH(E$2,'Daily Report'!$N$3:$AB$3,0),FALSE),"")</f>
        <v>2.8571428571428692E-2</v>
      </c>
      <c r="F11" s="14" t="str">
        <f>_xlfn.IFNA(VLOOKUP($A11,'Daily Report'!$B:$AU,MATCH(G$2,'Daily Report'!$C$3:$XFD$3,0)-2,FALSE),"")</f>
        <v>SOVRENINS</v>
      </c>
      <c r="G11" s="15">
        <f>_xlfn.IFNA(VLOOKUP(F11,'Daily Report'!$N:$AB,MATCH(G$2,'Daily Report'!$N$3:$AB$3,0),FALSE),"")</f>
        <v>4.7619047619047672E-2</v>
      </c>
      <c r="H11" s="14" t="str">
        <f>_xlfn.IFNA(VLOOKUP($A11,'Daily Report'!$D:$AU,MATCH(I$2,'Daily Report'!$E$3:$XFD$3,0)-4,FALSE),"")</f>
        <v>NEIMETH</v>
      </c>
      <c r="I11" s="15">
        <f>_xlfn.IFNA(VLOOKUP(H11,'Daily Report'!$N:$AB,MATCH(I$2,'Daily Report'!$N$3:$AB$3,0),FALSE),"")</f>
        <v>6.3829787234042534E-2</v>
      </c>
      <c r="J11" s="14" t="str">
        <f>_xlfn.IFNA(VLOOKUP($A11,'Daily Report'!$E:$AU,MATCH(K$2,'Daily Report'!$F$3:$XFD$3,0)-5,FALSE),"")</f>
        <v>NASCON</v>
      </c>
      <c r="K11" s="15">
        <f>_xlfn.IFNA(VLOOKUP(J11,'Daily Report'!$N:$AB,MATCH(K$2,'Daily Report'!$N$3:$AB$3,0),FALSE),"")</f>
        <v>0.6875</v>
      </c>
      <c r="L11" s="14" t="str">
        <f>_xlfn.IFNA(_xlfn.IFNA(_xlfn.IFNA(VLOOKUP($A11,'Daily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Report'!$G$3:$XFD$3,0)-6,FALSE)),"")</f>
        <v>LINKASSURE</v>
      </c>
      <c r="M11" s="15">
        <f>_xlfn.IFNA(VLOOKUP(L11,'Daily Report'!$N:$AB,MATCH(M$2,'Daily Report'!$N$3:$AB$3,0),FALSE),"")</f>
        <v>0.28000000000000003</v>
      </c>
    </row>
    <row r="12" spans="1:13 16382:16383" ht="13.5" thickBot="1" x14ac:dyDescent="0.3">
      <c r="A12" s="5">
        <v>10</v>
      </c>
      <c r="B12" s="73" t="str">
        <f>_xlfn.IFNA(_xlfn.IFNA(VLOOKUP(A12,'Daily Report'!$A:$AU,MATCH(C$2,'Daily Report'!$B$3:$XFD$3,0)-1,FALSE),VLOOKUP(A12+0.5,'Daily Report'!$A:$AU,MATCH(C$2,'Daily Report'!$B$3:$XFD$3,0)-1,FALSE)),"")</f>
        <v/>
      </c>
      <c r="C12" s="17" t="str">
        <f>_xlfn.IFNA(VLOOKUP(B12,'Daily Report'!$N:$AB,MATCH(C$2,'Daily Report'!$N$3:$AB$3,0),FALSE),"")</f>
        <v/>
      </c>
      <c r="D12" s="76" t="str">
        <f>_xlfn.IFNA(VLOOKUP($A12,'Daily Report'!$C:$AU,MATCH(E$2,'Daily Report'!$D$3:$XFD$3,0)-3,FALSE),"")</f>
        <v>IKEJAHOTEL</v>
      </c>
      <c r="E12" s="17">
        <f>_xlfn.IFNA(VLOOKUP(D12,'Daily Report'!$N:$AB,MATCH(E$2,'Daily Report'!$N$3:$AB$3,0),FALSE),"")</f>
        <v>2.0979020979021046E-2</v>
      </c>
      <c r="F12" s="16" t="str">
        <f>_xlfn.IFNA(VLOOKUP($A12,'Daily Report'!$B:$AU,MATCH(G$2,'Daily Report'!$C$3:$XFD$3,0)-2,FALSE),"")</f>
        <v>LEARNAFRCA</v>
      </c>
      <c r="G12" s="17">
        <f>_xlfn.IFNA(VLOOKUP(F12,'Daily Report'!$N:$AB,MATCH(G$2,'Daily Report'!$N$3:$AB$3,0),FALSE),"")</f>
        <v>2.9411764705882248E-2</v>
      </c>
      <c r="H12" s="16" t="str">
        <f>_xlfn.IFNA(VLOOKUP($A12,'Daily Report'!$D:$AU,MATCH(I$2,'Daily Report'!$E$3:$XFD$3,0)-4,FALSE),"")</f>
        <v/>
      </c>
      <c r="I12" s="17" t="str">
        <f>_xlfn.IFNA(VLOOKUP(H12,'Daily Report'!$N:$AB,MATCH(I$2,'Daily Report'!$N$3:$AB$3,0),FALSE),"")</f>
        <v/>
      </c>
      <c r="J12" s="16" t="str">
        <f>_xlfn.IFNA(VLOOKUP($A12,'Daily Report'!$E:$AU,MATCH(K$2,'Daily Report'!$F$3:$XFD$3,0)-5,FALSE),"")</f>
        <v>FBNH</v>
      </c>
      <c r="K12" s="17">
        <f>_xlfn.IFNA(VLOOKUP(J12,'Daily Report'!$N:$AB,MATCH(K$2,'Daily Report'!$N$3:$AB$3,0),FALSE),"")</f>
        <v>0.6568914956011731</v>
      </c>
      <c r="L12" s="16" t="str">
        <f>_xlfn.IFNA(_xlfn.IFNA(_xlfn.IFNA(VLOOKUP($A12,'Daily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Report'!$G$3:$XFD$3,0)-6,FALSE)),"")</f>
        <v>NASCON</v>
      </c>
      <c r="M12" s="17">
        <f>_xlfn.IFNA(VLOOKUP(L12,'Daily Report'!$N:$AB,MATCH(M$2,'Daily Report'!$N$3:$AB$3,0),FALSE),"")</f>
        <v>0.26168224299065423</v>
      </c>
    </row>
    <row r="13" spans="1:13 16382:16383" ht="13.5" thickBot="1" x14ac:dyDescent="0.3">
      <c r="A13" s="5"/>
      <c r="B13" s="7"/>
      <c r="C13" s="77" t="s">
        <v>113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</row>
    <row r="14" spans="1:13 16382:16383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3 16382:16383" x14ac:dyDescent="0.25">
      <c r="A15" s="5">
        <v>1</v>
      </c>
      <c r="B15" s="12" t="str">
        <f>_xlfn.IFNA(VLOOKUP($A3,'Daily Report'!G:$AU,MATCH(C$14,'Daily Report'!$H$3:$XFD$3,0)-7,FALSE),"")</f>
        <v>AIICO</v>
      </c>
      <c r="C15" s="78">
        <f>_xlfn.IFNA(VLOOKUP(B15,'Daily Report'!$N:$AB,MATCH(C$14,'Daily Report'!$N$3:$AB$3,0),FALSE),"")</f>
        <v>1.3633127172714214</v>
      </c>
      <c r="D15" s="74" t="str">
        <f>_xlfn.IFNA(VLOOKUP($A3,'Daily Report'!H:$AU,MATCH(E$14,'Daily Report'!$I$3:$XFD$3,0)-8,FALSE),"")</f>
        <v>IKEJAHOTEL</v>
      </c>
      <c r="E15" s="13">
        <f>_xlfn.IFNA(VLOOKUP(D15,'Daily Report'!$N:$AB,MATCH(E$14,'Daily Report'!$N$3:$AB$3,0),FALSE),"")</f>
        <v>-0.98559282111437752</v>
      </c>
      <c r="F15" s="74" t="str">
        <f>_xlfn.IFNA(VLOOKUP($A3,'Daily Report'!I:$AU,MATCH(G$14,'Daily Report'!$J$3:$XFD$3,0)-9,FALSE),"")</f>
        <v>AIICO</v>
      </c>
      <c r="G15" s="78">
        <f>_xlfn.IFNA(VLOOKUP(F15,'Daily Report'!$N:$AB,MATCH(G$14,'Daily Report'!$N$3:$AB$3,0),FALSE),"")</f>
        <v>0.93057595378567726</v>
      </c>
      <c r="H15" s="74" t="str">
        <f>_xlfn.IFNA(VLOOKUP($A3,'Daily Report'!J:$AU,MATCH(I$14,'Daily Report'!$K$3:$XFD$3,0)-10,FALSE),"")</f>
        <v>AIICO</v>
      </c>
      <c r="I15" s="13">
        <f>_xlfn.IFNA(VLOOKUP(H15,'Daily Report'!$N:$AB,MATCH(I$14,'Daily Report'!$N$3:$AB$3,0),FALSE),"")</f>
        <v>0.73350742447516559</v>
      </c>
      <c r="J15" s="74" t="str">
        <f>_xlfn.IFNA(VLOOKUP($A3,'Daily Report'!K:$AU,MATCH(K$14,'Daily Report'!$L$3:$XFD$3,0)-11,FALSE),"")</f>
        <v>ZENITHBANK</v>
      </c>
      <c r="K15" s="13">
        <f>_xlfn.IFNA(VLOOKUP(J15,'Daily Report'!$N:$AB,MATCH(K$14,'Daily Report'!$N$3:$AB$3,0),FALSE),"")</f>
        <v>0.17279629629629631</v>
      </c>
      <c r="L15" s="74" t="str">
        <f>_xlfn.IFNA(VLOOKUP($A3,'Daily Report'!L:$AU,MATCH(M$14,'Daily Report'!$M$3:$XFD$3,0)-12,FALSE),"")</f>
        <v>AIICO</v>
      </c>
      <c r="M15" s="13">
        <f>_xlfn.IFNA(VLOOKUP(L15,'Daily Report'!$N:$AB,MATCH(M$14,'Daily Report'!$N$3:$AB$3,0),FALSE),"")</f>
        <v>6.2838553224433475</v>
      </c>
    </row>
    <row r="16" spans="1:13 16382:16383" x14ac:dyDescent="0.25">
      <c r="A16" s="5">
        <v>2</v>
      </c>
      <c r="B16" s="14" t="str">
        <f>_xlfn.IFNA(VLOOKUP($A4,'Daily Report'!G:$AU,MATCH(C$14,'Daily Report'!$H$3:$XFD$3,0)-7,FALSE),"")</f>
        <v>CILEASING</v>
      </c>
      <c r="C16" s="79">
        <f>_xlfn.IFNA(VLOOKUP(B16,'Daily Report'!$N:$AB,MATCH(C$14,'Daily Report'!$N$3:$AB$3,0),FALSE),"")</f>
        <v>1.5356426641642256</v>
      </c>
      <c r="D16" s="75" t="str">
        <f>_xlfn.IFNA(VLOOKUP($A4,'Daily Report'!H:$AU,MATCH(E$14,'Daily Report'!$I$3:$XFD$3,0)-8,FALSE),"")</f>
        <v>SOVRENINS</v>
      </c>
      <c r="E16" s="15">
        <f>_xlfn.IFNA(VLOOKUP(D16,'Daily Report'!$N:$AB,MATCH(E$14,'Daily Report'!$N$3:$AB$3,0),FALSE),"")</f>
        <v>-0.88494140765607299</v>
      </c>
      <c r="F16" s="75" t="str">
        <f>_xlfn.IFNA(VLOOKUP($A4,'Daily Report'!I:$AU,MATCH(G$14,'Daily Report'!$J$3:$XFD$3,0)-9,FALSE),"")</f>
        <v>MBENEFIT</v>
      </c>
      <c r="G16" s="79">
        <f>_xlfn.IFNA(VLOOKUP(F16,'Daily Report'!$N:$AB,MATCH(G$14,'Daily Report'!$N$3:$AB$3,0),FALSE),"")</f>
        <v>1.3920135266402875</v>
      </c>
      <c r="H16" s="75" t="str">
        <f>_xlfn.IFNA(VLOOKUP($A4,'Daily Report'!J:$AU,MATCH(I$14,'Daily Report'!$K$3:$XFD$3,0)-10,FALSE),"")</f>
        <v>CILEASING</v>
      </c>
      <c r="I16" s="15">
        <f>_xlfn.IFNA(VLOOKUP(H16,'Daily Report'!$N:$AB,MATCH(I$14,'Daily Report'!$N$3:$AB$3,0),FALSE),"")</f>
        <v>0.65119316058091592</v>
      </c>
      <c r="J16" s="75" t="str">
        <f>_xlfn.IFNA(VLOOKUP($A4,'Daily Report'!K:$AU,MATCH(K$14,'Daily Report'!$L$3:$XFD$3,0)-11,FALSE),"")</f>
        <v>TOTAL</v>
      </c>
      <c r="K16" s="15">
        <f>_xlfn.IFNA(VLOOKUP(J16,'Daily Report'!$N:$AB,MATCH(K$14,'Daily Report'!$N$3:$AB$3,0),FALSE),"")</f>
        <v>0.16061625708884691</v>
      </c>
      <c r="L16" s="75" t="str">
        <f>_xlfn.IFNA(VLOOKUP($A4,'Daily Report'!L:$AU,MATCH(M$14,'Daily Report'!$M$3:$XFD$3,0)-12,FALSE),"")</f>
        <v>FCMB</v>
      </c>
      <c r="M16" s="15">
        <f>_xlfn.IFNA(VLOOKUP(L16,'Daily Report'!$N:$AB,MATCH(M$14,'Daily Report'!$N$3:$AB$3,0),FALSE),"")</f>
        <v>5.585199153411132</v>
      </c>
    </row>
    <row r="17" spans="1:13" x14ac:dyDescent="0.25">
      <c r="A17" s="5">
        <v>3</v>
      </c>
      <c r="B17" s="14" t="str">
        <f>_xlfn.IFNA(VLOOKUP($A5,'Daily Report'!G:$AU,MATCH(C$14,'Daily Report'!$H$3:$XFD$3,0)-7,FALSE),"")</f>
        <v>OANDO</v>
      </c>
      <c r="C17" s="79">
        <f>_xlfn.IFNA(VLOOKUP(B17,'Daily Report'!$N:$AB,MATCH(C$14,'Daily Report'!$N$3:$AB$3,0),FALSE),"")</f>
        <v>1.7265241932327828</v>
      </c>
      <c r="D17" s="75" t="str">
        <f>_xlfn.IFNA(VLOOKUP($A5,'Daily Report'!H:$AU,MATCH(E$14,'Daily Report'!$I$3:$XFD$3,0)-8,FALSE),"")</f>
        <v>TRANSCORP</v>
      </c>
      <c r="E17" s="15">
        <f>_xlfn.IFNA(VLOOKUP(D17,'Daily Report'!$N:$AB,MATCH(E$14,'Daily Report'!$N$3:$AB$3,0),FALSE),"")</f>
        <v>-0.86990305678250257</v>
      </c>
      <c r="F17" s="75" t="str">
        <f>_xlfn.IFNA(VLOOKUP($A5,'Daily Report'!I:$AU,MATCH(G$14,'Daily Report'!$J$3:$XFD$3,0)-9,FALSE),"")</f>
        <v>ETERNA</v>
      </c>
      <c r="G17" s="79">
        <f>_xlfn.IFNA(VLOOKUP(F17,'Daily Report'!$N:$AB,MATCH(G$14,'Daily Report'!$N$3:$AB$3,0),FALSE),"")</f>
        <v>1.838093410957083</v>
      </c>
      <c r="H17" s="75" t="str">
        <f>_xlfn.IFNA(VLOOKUP($A5,'Daily Report'!J:$AU,MATCH(I$14,'Daily Report'!$K$3:$XFD$3,0)-10,FALSE),"")</f>
        <v>OANDO</v>
      </c>
      <c r="I17" s="15">
        <f>_xlfn.IFNA(VLOOKUP(H17,'Daily Report'!$N:$AB,MATCH(I$14,'Daily Report'!$N$3:$AB$3,0),FALSE),"")</f>
        <v>0.57919837087691051</v>
      </c>
      <c r="J17" s="75" t="str">
        <f>_xlfn.IFNA(VLOOKUP($A5,'Daily Report'!K:$AU,MATCH(K$14,'Daily Report'!$L$3:$XFD$3,0)-11,FALSE),"")</f>
        <v>ETERNA</v>
      </c>
      <c r="K17" s="15">
        <f>_xlfn.IFNA(VLOOKUP(J17,'Daily Report'!$N:$AB,MATCH(K$14,'Daily Report'!$N$3:$AB$3,0),FALSE),"")</f>
        <v>0.15378461538461538</v>
      </c>
      <c r="L17" s="75" t="str">
        <f>_xlfn.IFNA(VLOOKUP($A5,'Daily Report'!L:$AU,MATCH(M$14,'Daily Report'!$M$3:$XFD$3,0)-12,FALSE),"")</f>
        <v>HONYFLOUR</v>
      </c>
      <c r="M17" s="15">
        <f>_xlfn.IFNA(VLOOKUP(L17,'Daily Report'!$N:$AB,MATCH(M$14,'Daily Report'!$N$3:$AB$3,0),FALSE),"")</f>
        <v>5.0552621788152745</v>
      </c>
    </row>
    <row r="18" spans="1:13" x14ac:dyDescent="0.25">
      <c r="A18" s="5">
        <v>4</v>
      </c>
      <c r="B18" s="14" t="str">
        <f>_xlfn.IFNA(VLOOKUP($A6,'Daily Report'!G:$AU,MATCH(C$14,'Daily Report'!$H$3:$XFD$3,0)-7,FALSE),"")</f>
        <v>TRANSCORP</v>
      </c>
      <c r="C18" s="79">
        <f>_xlfn.IFNA(VLOOKUP(B18,'Daily Report'!$N:$AB,MATCH(C$14,'Daily Report'!$N$3:$AB$3,0),FALSE),"")</f>
        <v>1.8722119531552126</v>
      </c>
      <c r="D18" s="75" t="str">
        <f>_xlfn.IFNA(VLOOKUP($A6,'Daily Report'!H:$AU,MATCH(E$14,'Daily Report'!$I$3:$XFD$3,0)-8,FALSE),"")</f>
        <v>PRESTIGE</v>
      </c>
      <c r="E18" s="15">
        <f>_xlfn.IFNA(VLOOKUP(D18,'Daily Report'!$N:$AB,MATCH(E$14,'Daily Report'!$N$3:$AB$3,0),FALSE),"")</f>
        <v>-0.85778218774967818</v>
      </c>
      <c r="F18" s="75" t="str">
        <f>_xlfn.IFNA(VLOOKUP($A6,'Daily Report'!I:$AU,MATCH(G$14,'Daily Report'!$J$3:$XFD$3,0)-9,FALSE),"")</f>
        <v>FCMB</v>
      </c>
      <c r="G18" s="79">
        <f>_xlfn.IFNA(VLOOKUP(F18,'Daily Report'!$N:$AB,MATCH(G$14,'Daily Report'!$N$3:$AB$3,0),FALSE),"")</f>
        <v>2.0587594389259407</v>
      </c>
      <c r="H18" s="75" t="str">
        <f>_xlfn.IFNA(VLOOKUP($A6,'Daily Report'!J:$AU,MATCH(I$14,'Daily Report'!$K$3:$XFD$3,0)-10,FALSE),"")</f>
        <v>TRANSCORP</v>
      </c>
      <c r="I18" s="15">
        <f>_xlfn.IFNA(VLOOKUP(H18,'Daily Report'!$N:$AB,MATCH(I$14,'Daily Report'!$N$3:$AB$3,0),FALSE),"")</f>
        <v>0.53412755874927198</v>
      </c>
      <c r="J18" s="75" t="str">
        <f>_xlfn.IFNA(VLOOKUP($A6,'Daily Report'!K:$AU,MATCH(K$14,'Daily Report'!$L$3:$XFD$3,0)-11,FALSE),"")</f>
        <v>UBA</v>
      </c>
      <c r="K18" s="15">
        <f>_xlfn.IFNA(VLOOKUP(J18,'Daily Report'!$N:$AB,MATCH(K$14,'Daily Report'!$N$3:$AB$3,0),FALSE),"")</f>
        <v>0.1531891891891892</v>
      </c>
      <c r="L18" s="75" t="str">
        <f>_xlfn.IFNA(VLOOKUP($A6,'Daily Report'!L:$AU,MATCH(M$14,'Daily Report'!$M$3:$XFD$3,0)-12,FALSE),"")</f>
        <v>UNIONDAC</v>
      </c>
      <c r="M18" s="15">
        <f>_xlfn.IFNA(VLOOKUP(L18,'Daily Report'!$N:$AB,MATCH(M$14,'Daily Report'!$N$3:$AB$3,0),FALSE),"")</f>
        <v>4.7588372840983899</v>
      </c>
    </row>
    <row r="19" spans="1:13" x14ac:dyDescent="0.25">
      <c r="A19" s="5">
        <v>5</v>
      </c>
      <c r="B19" s="14" t="str">
        <f>_xlfn.IFNA(VLOOKUP($A7,'Daily Report'!G:$AU,MATCH(C$14,'Daily Report'!$H$3:$XFD$3,0)-7,FALSE),"")</f>
        <v>FIDELITYBK</v>
      </c>
      <c r="C19" s="79">
        <f>_xlfn.IFNA(VLOOKUP(B19,'Daily Report'!$N:$AB,MATCH(C$14,'Daily Report'!$N$3:$AB$3,0),FALSE),"")</f>
        <v>1.9459914507546019</v>
      </c>
      <c r="D19" s="75" t="str">
        <f>_xlfn.IFNA(VLOOKUP($A7,'Daily Report'!H:$AU,MATCH(E$14,'Daily Report'!$I$3:$XFD$3,0)-8,FALSE),"")</f>
        <v>UNILEVER</v>
      </c>
      <c r="E19" s="15">
        <f>_xlfn.IFNA(VLOOKUP(D19,'Daily Report'!$N:$AB,MATCH(E$14,'Daily Report'!$N$3:$AB$3,0),FALSE),"")</f>
        <v>-0.76813253661794112</v>
      </c>
      <c r="F19" s="75" t="str">
        <f>_xlfn.IFNA(VLOOKUP($A7,'Daily Report'!I:$AU,MATCH(G$14,'Daily Report'!$J$3:$XFD$3,0)-9,FALSE),"")</f>
        <v>ACCESS</v>
      </c>
      <c r="G19" s="79">
        <f>_xlfn.IFNA(VLOOKUP(F19,'Daily Report'!$N:$AB,MATCH(G$14,'Daily Report'!$N$3:$AB$3,0),FALSE),"")</f>
        <v>2.1372787582489843</v>
      </c>
      <c r="H19" s="75" t="str">
        <f>_xlfn.IFNA(VLOOKUP($A7,'Daily Report'!J:$AU,MATCH(I$14,'Daily Report'!$K$3:$XFD$3,0)-10,FALSE),"")</f>
        <v>FIDELITYBK</v>
      </c>
      <c r="I19" s="15">
        <f>_xlfn.IFNA(VLOOKUP(H19,'Daily Report'!$N:$AB,MATCH(I$14,'Daily Report'!$N$3:$AB$3,0),FALSE),"")</f>
        <v>0.51387687217856359</v>
      </c>
      <c r="J19" s="75" t="str">
        <f>_xlfn.IFNA(VLOOKUP($A7,'Daily Report'!K:$AU,MATCH(K$14,'Daily Report'!$L$3:$XFD$3,0)-11,FALSE),"")</f>
        <v>DANGSUGAR</v>
      </c>
      <c r="K19" s="15">
        <f>_xlfn.IFNA(VLOOKUP(J19,'Daily Report'!$N:$AB,MATCH(K$14,'Daily Report'!$N$3:$AB$3,0),FALSE),"")</f>
        <v>0.13140314136125653</v>
      </c>
      <c r="L19" s="75" t="str">
        <f>_xlfn.IFNA(VLOOKUP($A7,'Daily Report'!L:$AU,MATCH(M$14,'Daily Report'!$M$3:$XFD$3,0)-12,FALSE),"")</f>
        <v>IKEJAHOTEL</v>
      </c>
      <c r="M19" s="15">
        <f>_xlfn.IFNA(VLOOKUP(L19,'Daily Report'!$N:$AB,MATCH(M$14,'Daily Report'!$N$3:$AB$3,0),FALSE),"")</f>
        <v>4.4193622183668966</v>
      </c>
    </row>
    <row r="20" spans="1:13" x14ac:dyDescent="0.25">
      <c r="A20" s="5">
        <v>6</v>
      </c>
      <c r="B20" s="14" t="str">
        <f>_xlfn.IFNA(VLOOKUP($A8,'Daily Report'!G:$AU,MATCH(C$14,'Daily Report'!$H$3:$XFD$3,0)-7,FALSE),"")</f>
        <v>FCMB</v>
      </c>
      <c r="C20" s="79">
        <f>_xlfn.IFNA(VLOOKUP(B20,'Daily Report'!$N:$AB,MATCH(C$14,'Daily Report'!$N$3:$AB$3,0),FALSE),"")</f>
        <v>2.1160164814172573</v>
      </c>
      <c r="D20" s="75" t="str">
        <f>_xlfn.IFNA(VLOOKUP($A8,'Daily Report'!H:$AU,MATCH(E$14,'Daily Report'!$I$3:$XFD$3,0)-8,FALSE),"")</f>
        <v>UPL</v>
      </c>
      <c r="E20" s="15">
        <f>_xlfn.IFNA(VLOOKUP(D20,'Daily Report'!$N:$AB,MATCH(E$14,'Daily Report'!$N$3:$AB$3,0),FALSE),"")</f>
        <v>-0.73279816177929435</v>
      </c>
      <c r="F20" s="75" t="str">
        <f>_xlfn.IFNA(VLOOKUP($A8,'Daily Report'!I:$AU,MATCH(G$14,'Daily Report'!$J$3:$XFD$3,0)-9,FALSE),"")</f>
        <v>FIDELITYBK</v>
      </c>
      <c r="G20" s="79">
        <f>_xlfn.IFNA(VLOOKUP(F20,'Daily Report'!$N:$AB,MATCH(G$14,'Daily Report'!$N$3:$AB$3,0),FALSE),"")</f>
        <v>2.1439810369936985</v>
      </c>
      <c r="H20" s="75" t="str">
        <f>_xlfn.IFNA(VLOOKUP($A8,'Daily Report'!J:$AU,MATCH(I$14,'Daily Report'!$K$3:$XFD$3,0)-10,FALSE),"")</f>
        <v>FCMB</v>
      </c>
      <c r="I20" s="15">
        <f>_xlfn.IFNA(VLOOKUP(H20,'Daily Report'!$N:$AB,MATCH(I$14,'Daily Report'!$N$3:$AB$3,0),FALSE),"")</f>
        <v>0.47258611111111187</v>
      </c>
      <c r="J20" s="75" t="str">
        <f>_xlfn.IFNA(VLOOKUP($A8,'Daily Report'!K:$AU,MATCH(K$14,'Daily Report'!$L$3:$XFD$3,0)-11,FALSE),"")</f>
        <v>UACN</v>
      </c>
      <c r="K20" s="15">
        <f>_xlfn.IFNA(VLOOKUP(J20,'Daily Report'!$N:$AB,MATCH(K$14,'Daily Report'!$N$3:$AB$3,0),FALSE),"")</f>
        <v>0.13123232323232323</v>
      </c>
      <c r="L20" s="75" t="str">
        <f>_xlfn.IFNA(VLOOKUP($A8,'Daily Report'!L:$AU,MATCH(M$14,'Daily Report'!$M$3:$XFD$3,0)-12,FALSE),"")</f>
        <v>FIDELITYBK</v>
      </c>
      <c r="M20" s="15">
        <f>_xlfn.IFNA(VLOOKUP(L20,'Daily Report'!$N:$AB,MATCH(M$14,'Daily Report'!$N$3:$AB$3,0),FALSE),"")</f>
        <v>4.3908390071068242</v>
      </c>
    </row>
    <row r="21" spans="1:13" x14ac:dyDescent="0.25">
      <c r="A21" s="5">
        <v>7</v>
      </c>
      <c r="B21" s="14" t="str">
        <f>_xlfn.IFNA(VLOOKUP($A9,'Daily Report'!G:$AU,MATCH(C$14,'Daily Report'!$H$3:$XFD$3,0)-7,FALSE),"")</f>
        <v>ETI</v>
      </c>
      <c r="C21" s="79">
        <f>_xlfn.IFNA(VLOOKUP(B21,'Daily Report'!$N:$AB,MATCH(C$14,'Daily Report'!$N$3:$AB$3,0),FALSE),"")</f>
        <v>2.1784522250119065</v>
      </c>
      <c r="D21" s="75" t="str">
        <f>_xlfn.IFNA(VLOOKUP($A9,'Daily Report'!H:$AU,MATCH(E$14,'Daily Report'!$I$3:$XFD$3,0)-8,FALSE),"")</f>
        <v>FLOURMILL</v>
      </c>
      <c r="E21" s="15">
        <f>_xlfn.IFNA(VLOOKUP(D21,'Daily Report'!$N:$AB,MATCH(E$14,'Daily Report'!$N$3:$AB$3,0),FALSE),"")</f>
        <v>-0.71695310865290374</v>
      </c>
      <c r="F21" s="75" t="str">
        <f>_xlfn.IFNA(VLOOKUP($A9,'Daily Report'!I:$AU,MATCH(G$14,'Daily Report'!$J$3:$XFD$3,0)-9,FALSE),"")</f>
        <v>UBA</v>
      </c>
      <c r="G21" s="79">
        <f>_xlfn.IFNA(VLOOKUP(F21,'Daily Report'!$N:$AB,MATCH(G$14,'Daily Report'!$N$3:$AB$3,0),FALSE),"")</f>
        <v>2.2057126788489465</v>
      </c>
      <c r="H21" s="75" t="str">
        <f>_xlfn.IFNA(VLOOKUP($A9,'Daily Report'!J:$AU,MATCH(I$14,'Daily Report'!$K$3:$XFD$3,0)-10,FALSE),"")</f>
        <v>ETI</v>
      </c>
      <c r="I21" s="15">
        <f>_xlfn.IFNA(VLOOKUP(H21,'Daily Report'!$N:$AB,MATCH(I$14,'Daily Report'!$N$3:$AB$3,0),FALSE),"")</f>
        <v>0.45904151053601117</v>
      </c>
      <c r="J21" s="75" t="str">
        <f>_xlfn.IFNA(VLOOKUP($A9,'Daily Report'!K:$AU,MATCH(K$14,'Daily Report'!$L$3:$XFD$3,0)-11,FALSE),"")</f>
        <v>CUTIX</v>
      </c>
      <c r="K21" s="15">
        <f>_xlfn.IFNA(VLOOKUP(J21,'Daily Report'!$N:$AB,MATCH(K$14,'Daily Report'!$N$3:$AB$3,0),FALSE),"")</f>
        <v>0.12819551282051284</v>
      </c>
      <c r="L21" s="75" t="str">
        <f>_xlfn.IFNA(VLOOKUP($A9,'Daily Report'!L:$AU,MATCH(M$14,'Daily Report'!$M$3:$XFD$3,0)-12,FALSE),"")</f>
        <v>MBENEFIT</v>
      </c>
      <c r="M21" s="15">
        <f>_xlfn.IFNA(VLOOKUP(L21,'Daily Report'!$N:$AB,MATCH(M$14,'Daily Report'!$N$3:$AB$3,0),FALSE),"")</f>
        <v>4.3426664534046404</v>
      </c>
    </row>
    <row r="22" spans="1:13" x14ac:dyDescent="0.25">
      <c r="A22" s="5">
        <v>8</v>
      </c>
      <c r="B22" s="14" t="str">
        <f>_xlfn.IFNA(VLOOKUP($A10,'Daily Report'!G:$AU,MATCH(C$14,'Daily Report'!$H$3:$XFD$3,0)-7,FALSE),"")</f>
        <v>ACCESS</v>
      </c>
      <c r="C22" s="79">
        <f>_xlfn.IFNA(VLOOKUP(B22,'Daily Report'!$N:$AB,MATCH(C$14,'Daily Report'!$N$3:$AB$3,0),FALSE),"")</f>
        <v>2.4328527636244064</v>
      </c>
      <c r="D22" s="75" t="str">
        <f>_xlfn.IFNA(VLOOKUP($A10,'Daily Report'!H:$AU,MATCH(E$14,'Daily Report'!$I$3:$XFD$3,0)-8,FALSE),"")</f>
        <v>FBNH</v>
      </c>
      <c r="E22" s="15">
        <f>_xlfn.IFNA(VLOOKUP(D22,'Daily Report'!$N:$AB,MATCH(E$14,'Daily Report'!$N$3:$AB$3,0),FALSE),"")</f>
        <v>-0.64622320749976114</v>
      </c>
      <c r="F22" s="75" t="str">
        <f>_xlfn.IFNA(VLOOKUP($A10,'Daily Report'!I:$AU,MATCH(G$14,'Daily Report'!$J$3:$XFD$3,0)-9,FALSE),"")</f>
        <v>REGALINS</v>
      </c>
      <c r="G22" s="79">
        <f>_xlfn.IFNA(VLOOKUP(F22,'Daily Report'!$N:$AB,MATCH(G$14,'Daily Report'!$N$3:$AB$3,0),FALSE),"")</f>
        <v>2.4998136633266044</v>
      </c>
      <c r="H22" s="75" t="str">
        <f>_xlfn.IFNA(VLOOKUP($A10,'Daily Report'!J:$AU,MATCH(I$14,'Daily Report'!$K$3:$XFD$3,0)-10,FALSE),"")</f>
        <v>ACCESS</v>
      </c>
      <c r="I22" s="15">
        <f>_xlfn.IFNA(VLOOKUP(H22,'Daily Report'!$N:$AB,MATCH(I$14,'Daily Report'!$N$3:$AB$3,0),FALSE),"")</f>
        <v>0.41104008222438571</v>
      </c>
      <c r="J22" s="75" t="str">
        <f>_xlfn.IFNA(VLOOKUP($A10,'Daily Report'!K:$AU,MATCH(K$14,'Daily Report'!$L$3:$XFD$3,0)-11,FALSE),"")</f>
        <v>LASACO</v>
      </c>
      <c r="K22" s="15">
        <f>_xlfn.IFNA(VLOOKUP(J22,'Daily Report'!$N:$AB,MATCH(K$14,'Daily Report'!$N$3:$AB$3,0),FALSE),"")</f>
        <v>0.11761764705882352</v>
      </c>
      <c r="L22" s="75" t="str">
        <f>_xlfn.IFNA(VLOOKUP($A10,'Daily Report'!L:$AU,MATCH(M$14,'Daily Report'!$M$3:$XFD$3,0)-12,FALSE),"")</f>
        <v>UACN</v>
      </c>
      <c r="M22" s="15">
        <f>_xlfn.IFNA(VLOOKUP(L22,'Daily Report'!$N:$AB,MATCH(M$14,'Daily Report'!$N$3:$AB$3,0),FALSE),"")</f>
        <v>4.3368390194102648</v>
      </c>
    </row>
    <row r="23" spans="1:13" x14ac:dyDescent="0.25">
      <c r="A23" s="5">
        <v>9</v>
      </c>
      <c r="B23" s="14" t="str">
        <f>_xlfn.IFNA(VLOOKUP($A11,'Daily Report'!G:$AU,MATCH(C$14,'Daily Report'!$H$3:$XFD$3,0)-7,FALSE),"")</f>
        <v>MBENEFIT</v>
      </c>
      <c r="C23" s="79">
        <f>_xlfn.IFNA(VLOOKUP(B23,'Daily Report'!$N:$AB,MATCH(C$14,'Daily Report'!$N$3:$AB$3,0),FALSE),"")</f>
        <v>2.5147424996735515</v>
      </c>
      <c r="D23" s="75" t="str">
        <f>_xlfn.IFNA(VLOOKUP($A11,'Daily Report'!H:$AU,MATCH(E$14,'Daily Report'!$I$3:$XFD$3,0)-8,FALSE),"")</f>
        <v>ETI</v>
      </c>
      <c r="E23" s="15">
        <f>_xlfn.IFNA(VLOOKUP(D23,'Daily Report'!$N:$AB,MATCH(E$14,'Daily Report'!$N$3:$AB$3,0),FALSE),"")</f>
        <v>-0.64560562054396597</v>
      </c>
      <c r="F23" s="75" t="str">
        <f>_xlfn.IFNA(VLOOKUP($A11,'Daily Report'!I:$AU,MATCH(G$14,'Daily Report'!$J$3:$XFD$3,0)-9,FALSE),"")</f>
        <v>UNIONDAC</v>
      </c>
      <c r="G23" s="79">
        <f>_xlfn.IFNA(VLOOKUP(F23,'Daily Report'!$N:$AB,MATCH(G$14,'Daily Report'!$N$3:$AB$3,0),FALSE),"")</f>
        <v>2.7022908422680842</v>
      </c>
      <c r="H23" s="75" t="str">
        <f>_xlfn.IFNA(VLOOKUP($A11,'Daily Report'!J:$AU,MATCH(I$14,'Daily Report'!$K$3:$XFD$3,0)-10,FALSE),"")</f>
        <v>MBENEFIT</v>
      </c>
      <c r="I23" s="15">
        <f>_xlfn.IFNA(VLOOKUP(H23,'Daily Report'!$N:$AB,MATCH(I$14,'Daily Report'!$N$3:$AB$3,0),FALSE),"")</f>
        <v>0.39765502834974709</v>
      </c>
      <c r="J23" s="75" t="str">
        <f>_xlfn.IFNA(VLOOKUP($A11,'Daily Report'!K:$AU,MATCH(K$14,'Daily Report'!$L$3:$XFD$3,0)-11,FALSE),"")</f>
        <v>CONOIL</v>
      </c>
      <c r="K23" s="15">
        <f>_xlfn.IFNA(VLOOKUP(J23,'Daily Report'!$N:$AB,MATCH(K$14,'Daily Report'!$N$3:$AB$3,0),FALSE),"")</f>
        <v>0.113314447592068</v>
      </c>
      <c r="L23" s="75" t="str">
        <f>_xlfn.IFNA(VLOOKUP($A11,'Daily Report'!L:$AU,MATCH(M$14,'Daily Report'!$M$3:$XFD$3,0)-12,FALSE),"")</f>
        <v>ETERNA</v>
      </c>
      <c r="M23" s="15">
        <f>_xlfn.IFNA(VLOOKUP(L23,'Daily Report'!$N:$AB,MATCH(M$14,'Daily Report'!$N$3:$AB$3,0),FALSE),"")</f>
        <v>4.2731329608390842</v>
      </c>
    </row>
    <row r="24" spans="1:13" ht="13.5" thickBot="1" x14ac:dyDescent="0.3">
      <c r="A24" s="5">
        <v>10</v>
      </c>
      <c r="B24" s="16" t="str">
        <f>_xlfn.IFNA(VLOOKUP($A12,'Daily Report'!G:$AU,MATCH(C$14,'Daily Report'!$H$3:$XFD$3,0)-7,FALSE),"")</f>
        <v>UBA</v>
      </c>
      <c r="C24" s="80">
        <f>_xlfn.IFNA(VLOOKUP(B24,'Daily Report'!$N:$AB,MATCH(C$14,'Daily Report'!$N$3:$AB$3,0),FALSE),"")</f>
        <v>2.5887007518414396</v>
      </c>
      <c r="D24" s="76" t="str">
        <f>_xlfn.IFNA(VLOOKUP($A12,'Daily Report'!H:$AU,MATCH(E$14,'Daily Report'!$I$3:$XFD$3,0)-8,FALSE),"")</f>
        <v>CONOIL</v>
      </c>
      <c r="E24" s="17">
        <f>_xlfn.IFNA(VLOOKUP(D24,'Daily Report'!$N:$AB,MATCH(E$14,'Daily Report'!$N$3:$AB$3,0),FALSE),"")</f>
        <v>-0.61134091537518986</v>
      </c>
      <c r="F24" s="76" t="str">
        <f>_xlfn.IFNA(VLOOKUP($A12,'Daily Report'!I:$AU,MATCH(G$14,'Daily Report'!$J$3:$XFD$3,0)-9,FALSE),"")</f>
        <v>FBNH</v>
      </c>
      <c r="G24" s="80">
        <f>_xlfn.IFNA(VLOOKUP(F24,'Daily Report'!$N:$AB,MATCH(G$14,'Daily Report'!$N$3:$AB$3,0),FALSE),"")</f>
        <v>2.721249838912013</v>
      </c>
      <c r="H24" s="76" t="str">
        <f>_xlfn.IFNA(VLOOKUP($A12,'Daily Report'!J:$AU,MATCH(I$14,'Daily Report'!$K$3:$XFD$3,0)-10,FALSE),"")</f>
        <v>UBA</v>
      </c>
      <c r="I24" s="17">
        <f>_xlfn.IFNA(VLOOKUP(H24,'Daily Report'!$N:$AB,MATCH(I$14,'Daily Report'!$N$3:$AB$3,0),FALSE),"")</f>
        <v>0.38629416678952277</v>
      </c>
      <c r="J24" s="76" t="str">
        <f>_xlfn.IFNA(VLOOKUP($A12,'Daily Report'!K:$AU,MATCH(K$14,'Daily Report'!$L$3:$XFD$3,0)-11,FALSE),"")</f>
        <v>LAWUNION</v>
      </c>
      <c r="K24" s="17">
        <f>_xlfn.IFNA(VLOOKUP(J24,'Daily Report'!$N:$AB,MATCH(K$14,'Daily Report'!$N$3:$AB$3,0),FALSE),"")</f>
        <v>0.11106666666666666</v>
      </c>
      <c r="L24" s="76" t="str">
        <f>_xlfn.IFNA(VLOOKUP($A12,'Daily Report'!L:$AU,MATCH(M$14,'Daily Report'!$M$3:$XFD$3,0)-12,FALSE),"")</f>
        <v>CILEASING</v>
      </c>
      <c r="M24" s="17">
        <f>_xlfn.IFNA(VLOOKUP(L24,'Daily Report'!$N:$AB,MATCH(M$14,'Daily Report'!$N$3:$AB$3,0),FALSE),"")</f>
        <v>4.0244122862356466</v>
      </c>
    </row>
  </sheetData>
  <sheetProtection algorithmName="SHA-512" hashValue="kuTh7Eb/kakAMGoadrZFj+sMjOYuZEcO7lv7uyjYnJabDRQzEHeeexhiqM0AGo7oZzJSK63Qd6Fvsm2Kuau1vQ==" saltValue="5RIp0V61KWbcQAosomrO5Q==" spinCount="100000"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28575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AF92"/>
  <sheetViews>
    <sheetView tabSelected="1" workbookViewId="0">
      <pane xSplit="14" ySplit="3" topLeftCell="O5" activePane="bottomRight" state="frozen"/>
      <selection pane="topRight" activeCell="B1" sqref="B1"/>
      <selection pane="bottomLeft" activeCell="A4" sqref="A4"/>
      <selection pane="bottomRight" activeCell="Y8" sqref="Y8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bestFit="1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29" max="29" width="9.140625" hidden="1" customWidth="1"/>
    <col min="31" max="31" width="14.7109375" bestFit="1" customWidth="1"/>
    <col min="32" max="32" width="8.42578125" hidden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</cols>
  <sheetData>
    <row r="1" spans="1:32" ht="121.5" customHeight="1" thickBot="1" x14ac:dyDescent="0.3">
      <c r="A1" s="20"/>
      <c r="B1" s="20"/>
      <c r="C1" s="20"/>
      <c r="D1" s="20"/>
      <c r="E1" s="20"/>
      <c r="F1" s="21"/>
      <c r="G1" s="20"/>
      <c r="H1" s="20"/>
      <c r="I1" s="20"/>
      <c r="J1" s="20"/>
      <c r="K1" s="20"/>
      <c r="L1" s="20"/>
      <c r="M1" s="20"/>
      <c r="N1" s="22" t="s">
        <v>0</v>
      </c>
      <c r="O1" s="23" t="str">
        <f>'[1]Price List'!$A$3</f>
        <v>Printed 14/08/2019 14:53:49.049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0"/>
    </row>
    <row r="2" spans="1:32" ht="17.25" thickBot="1" x14ac:dyDescent="0.35">
      <c r="A2" s="20"/>
      <c r="B2" s="20"/>
      <c r="C2" s="20"/>
      <c r="D2" s="20"/>
      <c r="E2" s="20"/>
      <c r="F2" s="21"/>
      <c r="G2" s="20"/>
      <c r="H2" s="20"/>
      <c r="I2" s="20"/>
      <c r="J2" s="20"/>
      <c r="K2" s="20"/>
      <c r="L2" s="20"/>
      <c r="M2" s="20"/>
      <c r="N2" s="25"/>
      <c r="O2" s="65" t="s">
        <v>1</v>
      </c>
      <c r="P2" s="66"/>
      <c r="Q2" s="66"/>
      <c r="R2" s="66"/>
      <c r="S2" s="66"/>
      <c r="T2" s="66"/>
      <c r="U2" s="67"/>
      <c r="V2" s="68" t="s">
        <v>2</v>
      </c>
      <c r="W2" s="69"/>
      <c r="X2" s="69"/>
      <c r="Y2" s="69"/>
      <c r="Z2" s="70"/>
      <c r="AA2" s="68" t="s">
        <v>3</v>
      </c>
      <c r="AB2" s="70"/>
      <c r="AC2" s="20"/>
    </row>
    <row r="3" spans="1:32" ht="18" thickBot="1" x14ac:dyDescent="0.3">
      <c r="A3" s="26" t="s">
        <v>6</v>
      </c>
      <c r="B3" s="26" t="s">
        <v>7</v>
      </c>
      <c r="C3" s="27" t="s">
        <v>8</v>
      </c>
      <c r="D3" s="26" t="s">
        <v>9</v>
      </c>
      <c r="E3" s="26" t="s">
        <v>10</v>
      </c>
      <c r="F3" s="28" t="s">
        <v>11</v>
      </c>
      <c r="G3" s="29" t="s">
        <v>12</v>
      </c>
      <c r="H3" s="30" t="s">
        <v>114</v>
      </c>
      <c r="I3" s="26" t="s">
        <v>13</v>
      </c>
      <c r="J3" s="26" t="s">
        <v>14</v>
      </c>
      <c r="K3" s="31" t="s">
        <v>15</v>
      </c>
      <c r="L3" s="32" t="s">
        <v>107</v>
      </c>
      <c r="M3" s="33" t="s">
        <v>16</v>
      </c>
      <c r="N3" s="34" t="s">
        <v>4</v>
      </c>
      <c r="O3" s="29" t="s">
        <v>5</v>
      </c>
      <c r="P3" s="26" t="s">
        <v>6</v>
      </c>
      <c r="Q3" s="26" t="s">
        <v>7</v>
      </c>
      <c r="R3" s="27" t="s">
        <v>8</v>
      </c>
      <c r="S3" s="26" t="s">
        <v>9</v>
      </c>
      <c r="T3" s="26" t="s">
        <v>10</v>
      </c>
      <c r="U3" s="31" t="s">
        <v>11</v>
      </c>
      <c r="V3" s="29" t="s">
        <v>12</v>
      </c>
      <c r="W3" s="30" t="s">
        <v>114</v>
      </c>
      <c r="X3" s="26" t="s">
        <v>13</v>
      </c>
      <c r="Y3" s="26" t="s">
        <v>14</v>
      </c>
      <c r="Z3" s="31" t="s">
        <v>15</v>
      </c>
      <c r="AA3" s="35" t="s">
        <v>107</v>
      </c>
      <c r="AB3" s="31" t="s">
        <v>16</v>
      </c>
      <c r="AC3" s="20"/>
      <c r="AF3" s="2" t="s">
        <v>106</v>
      </c>
    </row>
    <row r="4" spans="1:32" x14ac:dyDescent="0.25">
      <c r="A4" s="20"/>
      <c r="B4" s="20"/>
      <c r="C4" s="20"/>
      <c r="D4" s="20"/>
      <c r="E4" s="20"/>
      <c r="F4" s="21"/>
      <c r="G4" s="20"/>
      <c r="H4" s="20"/>
      <c r="I4" s="20"/>
      <c r="J4" s="20"/>
      <c r="K4" s="20"/>
      <c r="L4" s="20"/>
      <c r="M4" s="20"/>
      <c r="N4" s="36" t="s">
        <v>17</v>
      </c>
      <c r="O4" s="37"/>
      <c r="P4" s="38"/>
      <c r="Q4" s="38"/>
      <c r="R4" s="39"/>
      <c r="S4" s="38"/>
      <c r="T4" s="38"/>
      <c r="U4" s="40"/>
      <c r="V4" s="41"/>
      <c r="W4" s="42"/>
      <c r="X4" s="43"/>
      <c r="Y4" s="43"/>
      <c r="Z4" s="44"/>
      <c r="AA4" s="45"/>
      <c r="AB4" s="46"/>
      <c r="AC4" s="20"/>
      <c r="AF4" s="3"/>
    </row>
    <row r="5" spans="1:32" x14ac:dyDescent="0.25">
      <c r="A5" s="20" t="str">
        <f>IFERROR(_xlfn.RANK.AVG(P5,P$5:P$92,'Market Summary'!$XFC$1),"")</f>
        <v/>
      </c>
      <c r="B5" s="20">
        <f>IFERROR(_xlfn.RANK.AVG(Q5,Q$5:Q$92,'Market Summary'!$XFC$1),"")</f>
        <v>12</v>
      </c>
      <c r="C5" s="20" t="str">
        <f>IFERROR(_xlfn.RANK.AVG(R5,R$5:R$92,'Market Summary'!$XFC$1),"")</f>
        <v/>
      </c>
      <c r="D5" s="20">
        <f>IFERROR(_xlfn.RANK.AVG(S5,S$5:S$92,'Market Summary'!$XFC$1),"")</f>
        <v>11</v>
      </c>
      <c r="E5" s="20" t="str">
        <f>IFERROR(_xlfn.RANK.AVG(T5,T$5:T$92,'Market Summary'!$XFC$1),"")</f>
        <v/>
      </c>
      <c r="F5" s="21" t="str">
        <f>IFERROR(_xlfn.RANK.AVG(U5,U$5:U$92,'Market Summary'!$XFC$1),"")</f>
        <v/>
      </c>
      <c r="G5" s="20" t="str">
        <f>IFERROR(_xlfn.RANK.AVG(V5,V$5:V$92,1),"")</f>
        <v/>
      </c>
      <c r="H5" s="20" t="str">
        <f>IFERROR(_xlfn.RANK.AVG(W5,W$5:W$92,1),"")</f>
        <v/>
      </c>
      <c r="I5" s="20" t="str">
        <f>IFERROR(_xlfn.RANK.AVG(X5,X$5:X$92,1),"")</f>
        <v/>
      </c>
      <c r="J5" s="20" t="str">
        <f>IFERROR(_xlfn.RANK.AVG(Y5,Y$5:Y$92,0),"")</f>
        <v/>
      </c>
      <c r="K5" s="20">
        <f>IFERROR(_xlfn.RANK.AVG(Z5,Z$5:Z$92,0),"")</f>
        <v>61.5</v>
      </c>
      <c r="L5" s="20">
        <f>IFERROR(_xlfn.RANK.AVG(AA5,AA$5:AA$92,0),"")</f>
        <v>55</v>
      </c>
      <c r="M5" s="20"/>
      <c r="N5" s="25" t="s">
        <v>18</v>
      </c>
      <c r="O5" s="47">
        <f>IFERROR(VLOOKUP(N5,'[1]Valuation Sheet'!$B:$W,7,FALSE),"")</f>
        <v>0.2</v>
      </c>
      <c r="P5" s="43" t="str">
        <f>IFERROR(VLOOKUP(N5,'[1]Price List'!$B:$Y,MATCH("CLOSE",'[1]Price List'!$6:$6,0)-1,FALSE)/VLOOKUP(N5,'[1]Price List'!$B:$D,MATCH("PCLOSE",'[1]Price List'!$6:$6,0)-1,FALSE)-1,"")</f>
        <v/>
      </c>
      <c r="Q5" s="43">
        <f>IFERROR(VLOOKUP(N5,'[2]Price Movement'!$A:$J,6,FALSE),"")</f>
        <v>0</v>
      </c>
      <c r="R5" s="43" t="str">
        <f>IFERROR(VLOOKUP(N5,'[2]Price Movement'!$A:$J,5,FALSE),"")</f>
        <v/>
      </c>
      <c r="S5" s="43">
        <f>IFERROR(VLOOKUP(N5,'[2]Price Movement'!$A:$J,7,FALSE),"")</f>
        <v>0</v>
      </c>
      <c r="T5" s="43" t="str">
        <f>IFERROR(VLOOKUP(N5,'[2]Price Movement'!$A:$J,8,FALSE),"")</f>
        <v/>
      </c>
      <c r="U5" s="44" t="str">
        <f>IFERROR(VLOOKUP(N5,'[2]Price Movement'!$A:$J,9,FALSE),"")</f>
        <v/>
      </c>
      <c r="V5" s="41" t="str">
        <f>IFERROR(IF(VLOOKUP(N5,'[1]Business Score'!$A:$P,16,FALSE)&lt;0,"",(VLOOKUP(N5,'[1]Business Score'!$A:$P,16,FALSE))),"")</f>
        <v/>
      </c>
      <c r="W5" s="48" t="str">
        <f>IFERROR(V5/AF5-1,"")</f>
        <v/>
      </c>
      <c r="X5" s="49" t="str">
        <f>IFERROR(IF(VLOOKUP(N5,'[1]Valuation Sheet'!$B:$W,9,FALSE)&lt;0,"",VLOOKUP(N5,'[1]Valuation Sheet'!$B:$W,9,FALSE)),"")</f>
        <v/>
      </c>
      <c r="Y5" s="43" t="str">
        <f>IFERROR(1/V5,"")</f>
        <v/>
      </c>
      <c r="Z5" s="44">
        <f t="shared" ref="Z5:Z36" si="0">IFERROR(AC5/O5,"")</f>
        <v>0</v>
      </c>
      <c r="AA5" s="50">
        <f>IFERROR(VLOOKUP(N5,'[1]Valuation Sheet'!$B:$W,21,FALSE),"")</f>
        <v>0</v>
      </c>
      <c r="AB5" s="51">
        <f>IFERROR(VLOOKUP(N5,'[1]Valuation Sheet'!$B:$W,17,FALSE),"")</f>
        <v>0</v>
      </c>
      <c r="AC5" s="21">
        <v>0</v>
      </c>
      <c r="AF5" s="4" t="str">
        <f>IFERROR(IF(VLOOKUP(N5,'[1]Business Score'!$A:$BU,73,FALSE)&lt;0,"",VLOOKUP(N5,'[1]Business Score'!$A:$BU,73,FALSE)),"")</f>
        <v/>
      </c>
    </row>
    <row r="6" spans="1:32" x14ac:dyDescent="0.25">
      <c r="A6" s="20">
        <f>IFERROR(_xlfn.RANK.AVG(P6,P$5:P$92,'Market Summary'!$XFC$1),"")</f>
        <v>23.5</v>
      </c>
      <c r="B6" s="20">
        <f>IFERROR(_xlfn.RANK.AVG(Q6,Q$5:Q$92,'Market Summary'!$XFC$1),"")</f>
        <v>14</v>
      </c>
      <c r="C6" s="20">
        <f>IFERROR(_xlfn.RANK.AVG(R6,R$5:R$92,'Market Summary'!$XFC$1),"")</f>
        <v>42</v>
      </c>
      <c r="D6" s="20">
        <f>IFERROR(_xlfn.RANK.AVG(S6,S$5:S$92,'Market Summary'!$XFC$1),"")</f>
        <v>41</v>
      </c>
      <c r="E6" s="20">
        <f>IFERROR(_xlfn.RANK.AVG(T6,T$5:T$92,'Market Summary'!$XFC$1),"")</f>
        <v>48</v>
      </c>
      <c r="F6" s="21">
        <f>IFERROR(_xlfn.RANK.AVG(U6,U$5:U$92,'Market Summary'!$XFC$1),"")</f>
        <v>57</v>
      </c>
      <c r="G6" s="20" t="str">
        <f t="shared" ref="G6:G69" si="1">IFERROR(_xlfn.RANK.AVG(V6,V$5:V$92,1),"")</f>
        <v/>
      </c>
      <c r="H6" s="20" t="str">
        <f t="shared" ref="H6:H69" si="2">IFERROR(_xlfn.RANK.AVG(W6,W$5:W$92,1),"")</f>
        <v/>
      </c>
      <c r="I6" s="20" t="str">
        <f t="shared" ref="I6:I69" si="3">IFERROR(_xlfn.RANK.AVG(X6,X$5:X$92,1),"")</f>
        <v/>
      </c>
      <c r="J6" s="20" t="str">
        <f t="shared" ref="J6:J37" si="4">IFERROR(_xlfn.RANK.AVG(Y6,Y$5:Y$92,0),"")</f>
        <v/>
      </c>
      <c r="K6" s="20">
        <f t="shared" ref="K6:K37" si="5">IFERROR(_xlfn.RANK.AVG(Z6,$Z$5:$Z$92,0),"")</f>
        <v>61.5</v>
      </c>
      <c r="L6" s="20">
        <f t="shared" ref="L6:L37" si="6">IFERROR(_xlfn.RANK.AVG(AA6,AA$5:AA$92,0),"")</f>
        <v>67</v>
      </c>
      <c r="M6" s="20"/>
      <c r="N6" s="25" t="s">
        <v>19</v>
      </c>
      <c r="O6" s="47" t="str">
        <f>IFERROR(VLOOKUP(N6,'[1]Valuation Sheet'!$B:$W,7,FALSE),"")</f>
        <v>0.41</v>
      </c>
      <c r="P6" s="43">
        <f>IFERROR(VLOOKUP(N6,'[1]Price List'!$B:$Y,MATCH("CLOSE",'[1]Price List'!$6:$6,0)-1,FALSE)/VLOOKUP(N6,'[1]Price List'!$B:$D,MATCH("PCLOSE",'[1]Price List'!$6:$6,0)-1,FALSE)-1,"")</f>
        <v>0</v>
      </c>
      <c r="Q6" s="43">
        <f>IFERROR(VLOOKUP(N6,'[2]Price Movement'!$A:$J,6,FALSE),"")</f>
        <v>-2.0408163265306145E-2</v>
      </c>
      <c r="R6" s="43">
        <f>IFERROR(VLOOKUP(N6,'[2]Price Movement'!$A:$J,5,FALSE),"")</f>
        <v>-9.4339622641509524E-2</v>
      </c>
      <c r="S6" s="43">
        <f>IFERROR(VLOOKUP(N6,'[2]Price Movement'!$A:$J,7,FALSE),"")</f>
        <v>-0.29411764705882359</v>
      </c>
      <c r="T6" s="43">
        <f>IFERROR(VLOOKUP(N6,'[2]Price Movement'!$A:$J,8,FALSE),"")</f>
        <v>-0.46666666666666667</v>
      </c>
      <c r="U6" s="44">
        <f>IFERROR(VLOOKUP(N6,'[2]Price Movement'!$A:$J,9,FALSE),"")</f>
        <v>-0.84466019417475724</v>
      </c>
      <c r="V6" s="41" t="str">
        <f>IFERROR(IF(VLOOKUP(N6,'[1]Business Score'!$A:$P,16,FALSE)&lt;0,"",(VLOOKUP(N6,'[1]Business Score'!$A:$P,16,FALSE))),"")</f>
        <v/>
      </c>
      <c r="W6" s="48" t="str">
        <f t="shared" ref="W6:W69" si="7">IFERROR(V6/AF6-1,"")</f>
        <v/>
      </c>
      <c r="X6" s="49" t="str">
        <f>IFERROR(IF(VLOOKUP(N6,'[1]Valuation Sheet'!$B:$W,9,FALSE)&lt;0,"",VLOOKUP(N6,'[1]Valuation Sheet'!$B:$W,9,FALSE)),"")</f>
        <v/>
      </c>
      <c r="Y6" s="43" t="str">
        <f t="shared" ref="Y6:Y69" si="8">IFERROR(1/V6,"")</f>
        <v/>
      </c>
      <c r="Z6" s="44">
        <f t="shared" si="0"/>
        <v>0</v>
      </c>
      <c r="AA6" s="50">
        <f>IFERROR(VLOOKUP(N6,'[1]Valuation Sheet'!$B:$W,21,FALSE),"")</f>
        <v>-0.62988925455293199</v>
      </c>
      <c r="AB6" s="51">
        <f>IFERROR(VLOOKUP(N6,'[1]Valuation Sheet'!$B:$W,17,FALSE),"")</f>
        <v>-0.12597785091058644</v>
      </c>
      <c r="AC6" s="21">
        <v>0</v>
      </c>
      <c r="AF6" s="4">
        <f>IFERROR(IF(VLOOKUP(N6,'[1]Business Score'!$A:$BU,73,FALSE)&lt;0,"",VLOOKUP(N6,'[1]Business Score'!$A:$BU,73,FALSE)),"")</f>
        <v>16.446147136981011</v>
      </c>
    </row>
    <row r="7" spans="1:32" x14ac:dyDescent="0.25">
      <c r="A7" s="20">
        <f>IFERROR(_xlfn.RANK.AVG(P7,P$5:P$92,'Market Summary'!$XFC$1),"")</f>
        <v>23.5</v>
      </c>
      <c r="B7" s="20">
        <f>IFERROR(_xlfn.RANK.AVG(Q7,Q$5:Q$92,'Market Summary'!$XFC$1),"")</f>
        <v>51</v>
      </c>
      <c r="C7" s="20">
        <f>IFERROR(_xlfn.RANK.AVG(R7,R$5:R$92,'Market Summary'!$XFC$1),"")</f>
        <v>50</v>
      </c>
      <c r="D7" s="20">
        <f>IFERROR(_xlfn.RANK.AVG(S7,S$5:S$92,'Market Summary'!$XFC$1),"")</f>
        <v>43</v>
      </c>
      <c r="E7" s="20">
        <f>IFERROR(_xlfn.RANK.AVG(T7,T$5:T$92,'Market Summary'!$XFC$1),"")</f>
        <v>6</v>
      </c>
      <c r="F7" s="21">
        <f>IFERROR(_xlfn.RANK.AVG(U7,U$5:U$92,'Market Summary'!$XFC$1),"")</f>
        <v>6</v>
      </c>
      <c r="G7" s="20">
        <f t="shared" si="1"/>
        <v>33</v>
      </c>
      <c r="H7" s="20">
        <f t="shared" si="2"/>
        <v>25</v>
      </c>
      <c r="I7" s="20">
        <f t="shared" si="3"/>
        <v>46</v>
      </c>
      <c r="J7" s="20">
        <f t="shared" si="4"/>
        <v>33</v>
      </c>
      <c r="K7" s="20">
        <f t="shared" si="5"/>
        <v>33</v>
      </c>
      <c r="L7" s="20">
        <f t="shared" si="6"/>
        <v>54</v>
      </c>
      <c r="M7" s="20"/>
      <c r="N7" s="25" t="s">
        <v>20</v>
      </c>
      <c r="O7" s="47" t="str">
        <f>IFERROR(VLOOKUP(N7,'[1]Valuation Sheet'!$B:$W,7,FALSE),"")</f>
        <v>52.00</v>
      </c>
      <c r="P7" s="43">
        <f>IFERROR(VLOOKUP(N7,'[1]Price List'!$B:$Y,MATCH("CLOSE",'[1]Price List'!$6:$6,0)-1,FALSE)/VLOOKUP(N7,'[1]Price List'!$B:$D,MATCH("PCLOSE",'[1]Price List'!$6:$6,0)-1,FALSE)-1,"")</f>
        <v>0</v>
      </c>
      <c r="Q7" s="43">
        <f>IFERROR(VLOOKUP(N7,'[2]Price Movement'!$A:$J,6,FALSE),"")</f>
        <v>-0.26771653543307095</v>
      </c>
      <c r="R7" s="43">
        <f>IFERROR(VLOOKUP(N7,'[2]Price Movement'!$A:$J,5,FALSE),"")</f>
        <v>-0.12812500000000004</v>
      </c>
      <c r="S7" s="43">
        <f>IFERROR(VLOOKUP(N7,'[2]Price Movement'!$A:$J,7,FALSE),"")</f>
        <v>-0.32771084337349399</v>
      </c>
      <c r="T7" s="43">
        <f>IFERROR(VLOOKUP(N7,'[2]Price Movement'!$A:$J,8,FALSE),"")</f>
        <v>0.77142857142857135</v>
      </c>
      <c r="U7" s="44">
        <f>IFERROR(VLOOKUP(N7,'[2]Price Movement'!$A:$J,9,FALSE),"")</f>
        <v>0.69039684943956381</v>
      </c>
      <c r="V7" s="41">
        <f>IFERROR(IF(VLOOKUP(N7,'[1]Business Score'!$A:$P,16,FALSE)&lt;0,"",(VLOOKUP(N7,'[1]Business Score'!$A:$P,16,FALSE))),"")</f>
        <v>6.2607766851657765</v>
      </c>
      <c r="W7" s="48">
        <f t="shared" si="7"/>
        <v>-0.41258714890203929</v>
      </c>
      <c r="X7" s="49">
        <f>IFERROR(IF(VLOOKUP(N7,'[1]Valuation Sheet'!$B:$W,9,FALSE)&lt;0,"",VLOOKUP(N7,'[1]Valuation Sheet'!$B:$W,9,FALSE)),"")</f>
        <v>7.7641320545991634</v>
      </c>
      <c r="Y7" s="43">
        <f t="shared" si="8"/>
        <v>0.15972459173785744</v>
      </c>
      <c r="Z7" s="44">
        <f t="shared" si="0"/>
        <v>5.7730769230769224E-2</v>
      </c>
      <c r="AA7" s="50">
        <f>IFERROR(VLOOKUP(N7,'[1]Valuation Sheet'!$B:$W,21,FALSE),"")</f>
        <v>4.2732611196572678E-2</v>
      </c>
      <c r="AB7" s="51">
        <f>IFERROR(VLOOKUP(N7,'[1]Valuation Sheet'!$B:$W,17,FALSE),"")</f>
        <v>8.5465222393146245E-3</v>
      </c>
      <c r="AC7" s="21">
        <v>3.0019999999999998</v>
      </c>
      <c r="AF7" s="4">
        <f>IFERROR(IF(VLOOKUP(N7,'[1]Business Score'!$A:$BU,73,FALSE)&lt;0,"",VLOOKUP(N7,'[1]Business Score'!$A:$BU,73,FALSE)),"")</f>
        <v>10.658222191536101</v>
      </c>
    </row>
    <row r="8" spans="1:32" x14ac:dyDescent="0.25">
      <c r="A8" s="20" t="str">
        <f>IFERROR(_xlfn.RANK.AVG(P8,P$5:P$92,'Market Summary'!$XFC$1),"")</f>
        <v/>
      </c>
      <c r="B8" s="20">
        <f>IFERROR(_xlfn.RANK.AVG(Q8,Q$5:Q$92,'Market Summary'!$XFC$1),"")</f>
        <v>57</v>
      </c>
      <c r="C8" s="20">
        <f>IFERROR(_xlfn.RANK.AVG(R8,R$5:R$92,'Market Summary'!$XFC$1),"")</f>
        <v>53</v>
      </c>
      <c r="D8" s="20">
        <f>IFERROR(_xlfn.RANK.AVG(S8,S$5:S$92,'Market Summary'!$XFC$1),"")</f>
        <v>51</v>
      </c>
      <c r="E8" s="20">
        <f>IFERROR(_xlfn.RANK.AVG(T8,T$5:T$92,'Market Summary'!$XFC$1),"")</f>
        <v>19</v>
      </c>
      <c r="F8" s="21">
        <f>IFERROR(_xlfn.RANK.AVG(U8,U$5:U$92,'Market Summary'!$XFC$1),"")</f>
        <v>12</v>
      </c>
      <c r="G8" s="20">
        <f t="shared" si="1"/>
        <v>35</v>
      </c>
      <c r="H8" s="20">
        <f t="shared" si="2"/>
        <v>42</v>
      </c>
      <c r="I8" s="20">
        <f t="shared" si="3"/>
        <v>15</v>
      </c>
      <c r="J8" s="20">
        <f t="shared" si="4"/>
        <v>35</v>
      </c>
      <c r="K8" s="20">
        <f t="shared" si="5"/>
        <v>40</v>
      </c>
      <c r="L8" s="20">
        <f t="shared" si="6"/>
        <v>25</v>
      </c>
      <c r="M8" s="20"/>
      <c r="N8" s="25" t="s">
        <v>21</v>
      </c>
      <c r="O8" s="47">
        <f>IFERROR(VLOOKUP(N8,'[1]Valuation Sheet'!$B:$W,7,FALSE),"")</f>
        <v>44.8</v>
      </c>
      <c r="P8" s="43" t="str">
        <f>IFERROR(VLOOKUP(N8,'[1]Price List'!$B:$Y,MATCH("CLOSE",'[1]Price List'!$6:$6,0)-1,FALSE)/VLOOKUP(N8,'[1]Price List'!$B:$D,MATCH("PCLOSE",'[1]Price List'!$6:$6,0)-1,FALSE)-1,"")</f>
        <v/>
      </c>
      <c r="Q8" s="43">
        <f>IFERROR(VLOOKUP(N8,'[2]Price Movement'!$A:$J,6,FALSE),"")</f>
        <v>-0.30000000000000004</v>
      </c>
      <c r="R8" s="43">
        <f>IFERROR(VLOOKUP(N8,'[2]Price Movement'!$A:$J,5,FALSE),"")</f>
        <v>-0.13846153846153852</v>
      </c>
      <c r="S8" s="43">
        <f>IFERROR(VLOOKUP(N8,'[2]Price Movement'!$A:$J,7,FALSE),"")</f>
        <v>-0.39047619047619053</v>
      </c>
      <c r="T8" s="43">
        <f>IFERROR(VLOOKUP(N8,'[2]Price Movement'!$A:$J,8,FALSE),"")</f>
        <v>0.24444444444444446</v>
      </c>
      <c r="U8" s="44">
        <f>IFERROR(VLOOKUP(N8,'[2]Price Movement'!$A:$J,9,FALSE),"")</f>
        <v>0.17894736842105252</v>
      </c>
      <c r="V8" s="41">
        <f>IFERROR(IF(VLOOKUP(N8,'[1]Business Score'!$A:$P,16,FALSE)&lt;0,"",(VLOOKUP(N8,'[1]Business Score'!$A:$P,16,FALSE))),"")</f>
        <v>6.3632049190604114</v>
      </c>
      <c r="W8" s="48">
        <f t="shared" si="7"/>
        <v>-6.1642145178330665E-2</v>
      </c>
      <c r="X8" s="49">
        <f>IFERROR(IF(VLOOKUP(N8,'[1]Valuation Sheet'!$B:$W,9,FALSE)&lt;0,"",VLOOKUP(N8,'[1]Valuation Sheet'!$B:$W,9,FALSE)),"")</f>
        <v>2.9472677707027888</v>
      </c>
      <c r="Y8" s="43">
        <f t="shared" si="8"/>
        <v>0.15715351190476193</v>
      </c>
      <c r="Z8" s="44">
        <f t="shared" si="0"/>
        <v>4.4624999999999998E-2</v>
      </c>
      <c r="AA8" s="50">
        <f>IFERROR(VLOOKUP(N8,'[1]Valuation Sheet'!$B:$W,21,FALSE),"")</f>
        <v>1.8818560386115117</v>
      </c>
      <c r="AB8" s="51">
        <f>IFERROR(VLOOKUP(N8,'[1]Valuation Sheet'!$B:$W,17,FALSE),"")</f>
        <v>0.37637120772230226</v>
      </c>
      <c r="AC8" s="21">
        <v>1.9991999999999999</v>
      </c>
      <c r="AF8" s="4">
        <f>IFERROR(IF(VLOOKUP(N8,'[1]Business Score'!$A:$BU,73,FALSE)&lt;0,"",VLOOKUP(N8,'[1]Business Score'!$A:$BU,73,FALSE)),"")</f>
        <v>6.7812134638865569</v>
      </c>
    </row>
    <row r="9" spans="1:32" x14ac:dyDescent="0.25">
      <c r="A9" s="20" t="str">
        <f>IFERROR(_xlfn.RANK.AVG(P9,P$5:P$92,'Market Summary'!$XFC$1),"")</f>
        <v/>
      </c>
      <c r="B9" s="20">
        <f>IFERROR(_xlfn.RANK.AVG(Q9,Q$5:Q$92,'Market Summary'!$XFC$1),"")</f>
        <v>12</v>
      </c>
      <c r="C9" s="20">
        <f>IFERROR(_xlfn.RANK.AVG(R9,R$5:R$92,'Market Summary'!$XFC$1),"")</f>
        <v>15.5</v>
      </c>
      <c r="D9" s="20">
        <f>IFERROR(_xlfn.RANK.AVG(S9,S$5:S$92,'Market Summary'!$XFC$1),"")</f>
        <v>11</v>
      </c>
      <c r="E9" s="20" t="str">
        <f>IFERROR(_xlfn.RANK.AVG(T9,T$5:T$92,'Market Summary'!$XFC$1),"")</f>
        <v/>
      </c>
      <c r="F9" s="21" t="str">
        <f>IFERROR(_xlfn.RANK.AVG(U9,U$5:U$92,'Market Summary'!$XFC$1),"")</f>
        <v/>
      </c>
      <c r="G9" s="20" t="str">
        <f t="shared" si="1"/>
        <v/>
      </c>
      <c r="H9" s="20" t="str">
        <f t="shared" si="2"/>
        <v/>
      </c>
      <c r="I9" s="20" t="str">
        <f t="shared" si="3"/>
        <v/>
      </c>
      <c r="J9" s="20" t="str">
        <f t="shared" si="4"/>
        <v/>
      </c>
      <c r="K9" s="20" t="str">
        <f t="shared" si="5"/>
        <v/>
      </c>
      <c r="L9" s="20">
        <f t="shared" si="6"/>
        <v>55</v>
      </c>
      <c r="M9" s="20"/>
      <c r="N9" s="36" t="s">
        <v>22</v>
      </c>
      <c r="O9" s="47"/>
      <c r="P9" s="43" t="str">
        <f>IFERROR(VLOOKUP(N9,'[1]Price List'!$B:$Y,MATCH("CLOSE",'[1]Price List'!$6:$6,0)-1,FALSE)/VLOOKUP(N9,'[1]Price List'!$B:$D,MATCH("PCLOSE",'[1]Price List'!$6:$6,0)-1,FALSE)-1,"")</f>
        <v/>
      </c>
      <c r="Q9" s="43"/>
      <c r="R9" s="43"/>
      <c r="S9" s="43"/>
      <c r="T9" s="43"/>
      <c r="U9" s="44"/>
      <c r="V9" s="41" t="str">
        <f>IFERROR(IF(VLOOKUP(N9,'[1]Business Score'!$A:$P,16,FALSE)&lt;0,"",(VLOOKUP(N9,'[1]Business Score'!$A:$P,16,FALSE))),"")</f>
        <v/>
      </c>
      <c r="W9" s="48" t="str">
        <f t="shared" si="7"/>
        <v/>
      </c>
      <c r="X9" s="49"/>
      <c r="Y9" s="43" t="str">
        <f t="shared" si="8"/>
        <v/>
      </c>
      <c r="Z9" s="44" t="str">
        <f t="shared" si="0"/>
        <v/>
      </c>
      <c r="AA9" s="50"/>
      <c r="AB9" s="51"/>
      <c r="AC9" s="21">
        <v>0</v>
      </c>
      <c r="AF9" s="4" t="str">
        <f>IFERROR(IF(VLOOKUP(N9,'[1]Business Score'!$A:$BU,73,FALSE)&lt;0,"",VLOOKUP(N9,'[1]Business Score'!$A:$BU,73,FALSE)),"")</f>
        <v/>
      </c>
    </row>
    <row r="10" spans="1:32" x14ac:dyDescent="0.25">
      <c r="A10" s="20">
        <f>IFERROR(_xlfn.RANK.AVG(P10,P$5:P$92,'Market Summary'!$XFC$1),"")</f>
        <v>23.5</v>
      </c>
      <c r="B10" s="20">
        <f>IFERROR(_xlfn.RANK.AVG(Q10,Q$5:Q$92,'Market Summary'!$XFC$1),"")</f>
        <v>58</v>
      </c>
      <c r="C10" s="20">
        <f>IFERROR(_xlfn.RANK.AVG(R10,R$5:R$92,'Market Summary'!$XFC$1),"")</f>
        <v>65</v>
      </c>
      <c r="D10" s="20">
        <f>IFERROR(_xlfn.RANK.AVG(S10,S$5:S$92,'Market Summary'!$XFC$1),"")</f>
        <v>53</v>
      </c>
      <c r="E10" s="20">
        <f>IFERROR(_xlfn.RANK.AVG(T10,T$5:T$92,'Market Summary'!$XFC$1),"")</f>
        <v>47</v>
      </c>
      <c r="F10" s="21">
        <f>IFERROR(_xlfn.RANK.AVG(U10,U$5:U$92,'Market Summary'!$XFC$1),"")</f>
        <v>41</v>
      </c>
      <c r="G10" s="20">
        <f t="shared" si="1"/>
        <v>42</v>
      </c>
      <c r="H10" s="20">
        <f t="shared" si="2"/>
        <v>29</v>
      </c>
      <c r="I10" s="20">
        <f t="shared" si="3"/>
        <v>29</v>
      </c>
      <c r="J10" s="20">
        <f t="shared" si="4"/>
        <v>42</v>
      </c>
      <c r="K10" s="20">
        <f t="shared" si="5"/>
        <v>11</v>
      </c>
      <c r="L10" s="20">
        <f t="shared" si="6"/>
        <v>32</v>
      </c>
      <c r="M10" s="20"/>
      <c r="N10" s="25" t="s">
        <v>23</v>
      </c>
      <c r="O10" s="47" t="str">
        <f>IFERROR(VLOOKUP(N10,'[1]Valuation Sheet'!$B:$W,7,FALSE),"")</f>
        <v>2.34</v>
      </c>
      <c r="P10" s="43">
        <f>IFERROR(VLOOKUP(N10,'[1]Price List'!$B:$Y,MATCH("CLOSE",'[1]Price List'!$6:$6,0)-1,FALSE)/VLOOKUP(N10,'[1]Price List'!$B:$D,MATCH("PCLOSE",'[1]Price List'!$6:$6,0)-1,FALSE)-1,"")</f>
        <v>0</v>
      </c>
      <c r="Q10" s="43">
        <f>IFERROR(VLOOKUP(N10,'[2]Price Movement'!$A:$J,6,FALSE),"")</f>
        <v>-0.32857142857142851</v>
      </c>
      <c r="R10" s="43">
        <f>IFERROR(VLOOKUP(N10,'[2]Price Movement'!$A:$J,5,FALSE),"")</f>
        <v>-0.265625</v>
      </c>
      <c r="S10" s="43">
        <f>IFERROR(VLOOKUP(N10,'[2]Price Movement'!$A:$J,7,FALSE),"")</f>
        <v>-0.41102756892230574</v>
      </c>
      <c r="T10" s="43">
        <f>IFERROR(VLOOKUP(N10,'[2]Price Movement'!$A:$J,8,FALSE),"")</f>
        <v>-0.41249999999999998</v>
      </c>
      <c r="U10" s="44">
        <f>IFERROR(VLOOKUP(N10,'[2]Price Movement'!$A:$J,9,FALSE),"")</f>
        <v>-0.51942740286298561</v>
      </c>
      <c r="V10" s="41">
        <f>IFERROR(IF(VLOOKUP(N10,'[1]Business Score'!$A:$P,16,FALSE)&lt;0,"",(VLOOKUP(N10,'[1]Business Score'!$A:$P,16,FALSE))),"")</f>
        <v>7.5650240344012758</v>
      </c>
      <c r="W10" s="48">
        <f t="shared" si="7"/>
        <v>-0.348538536700851</v>
      </c>
      <c r="X10" s="49">
        <f>IFERROR(IF(VLOOKUP(N10,'[1]Valuation Sheet'!$B:$W,9,FALSE)&lt;0,"",VLOOKUP(N10,'[1]Valuation Sheet'!$B:$W,9,FALSE)),"")</f>
        <v>4.882990329240612</v>
      </c>
      <c r="Y10" s="43">
        <f t="shared" si="8"/>
        <v>0.13218728657735768</v>
      </c>
      <c r="Z10" s="44">
        <f t="shared" si="0"/>
        <v>0.10679487179487178</v>
      </c>
      <c r="AA10" s="50">
        <f>IFERROR(VLOOKUP(N10,'[1]Valuation Sheet'!$B:$W,21,FALSE),"")</f>
        <v>1.1416615577103957</v>
      </c>
      <c r="AB10" s="51">
        <f>IFERROR(VLOOKUP(N10,'[1]Valuation Sheet'!$B:$W,17,FALSE),"")</f>
        <v>0.22833231154207922</v>
      </c>
      <c r="AC10" s="21">
        <v>0.24989999999999996</v>
      </c>
      <c r="AF10" s="4">
        <f>IFERROR(IF(VLOOKUP(N10,'[1]Business Score'!$A:$BU,73,FALSE)&lt;0,"",VLOOKUP(N10,'[1]Business Score'!$A:$BU,73,FALSE)),"")</f>
        <v>11.612389159736747</v>
      </c>
    </row>
    <row r="11" spans="1:32" x14ac:dyDescent="0.25">
      <c r="A11" s="20" t="str">
        <f>IFERROR(_xlfn.RANK.AVG(P11,P$5:P$92,'Market Summary'!$XFC$1),"")</f>
        <v/>
      </c>
      <c r="B11" s="20">
        <f>IFERROR(_xlfn.RANK.AVG(Q11,Q$5:Q$92,'Market Summary'!$XFC$1),"")</f>
        <v>12</v>
      </c>
      <c r="C11" s="20">
        <f>IFERROR(_xlfn.RANK.AVG(R11,R$5:R$92,'Market Summary'!$XFC$1),"")</f>
        <v>15.5</v>
      </c>
      <c r="D11" s="20">
        <f>IFERROR(_xlfn.RANK.AVG(S11,S$5:S$92,'Market Summary'!$XFC$1),"")</f>
        <v>11</v>
      </c>
      <c r="E11" s="20" t="str">
        <f>IFERROR(_xlfn.RANK.AVG(T11,T$5:T$92,'Market Summary'!$XFC$1),"")</f>
        <v/>
      </c>
      <c r="F11" s="21" t="str">
        <f>IFERROR(_xlfn.RANK.AVG(U11,U$5:U$92,'Market Summary'!$XFC$1),"")</f>
        <v/>
      </c>
      <c r="G11" s="20" t="str">
        <f t="shared" si="1"/>
        <v/>
      </c>
      <c r="H11" s="20" t="str">
        <f t="shared" si="2"/>
        <v/>
      </c>
      <c r="I11" s="20" t="str">
        <f t="shared" si="3"/>
        <v/>
      </c>
      <c r="J11" s="20" t="str">
        <f t="shared" si="4"/>
        <v/>
      </c>
      <c r="K11" s="20" t="str">
        <f t="shared" si="5"/>
        <v/>
      </c>
      <c r="L11" s="20">
        <f t="shared" si="6"/>
        <v>55</v>
      </c>
      <c r="M11" s="20"/>
      <c r="N11" s="36" t="s">
        <v>24</v>
      </c>
      <c r="O11" s="47"/>
      <c r="P11" s="43" t="str">
        <f>IFERROR(VLOOKUP(N11,'[1]Price List'!$B:$Y,MATCH("CLOSE",'[1]Price List'!$6:$6,0)-1,FALSE)/VLOOKUP(N11,'[1]Price List'!$B:$D,MATCH("PCLOSE",'[1]Price List'!$6:$6,0)-1,FALSE)-1,"")</f>
        <v/>
      </c>
      <c r="Q11" s="43"/>
      <c r="R11" s="43"/>
      <c r="S11" s="43"/>
      <c r="T11" s="43"/>
      <c r="U11" s="44"/>
      <c r="V11" s="41" t="str">
        <f>IFERROR(IF(VLOOKUP(N11,'[1]Business Score'!$A:$P,16,FALSE)&lt;0,"",(VLOOKUP(N11,'[1]Business Score'!$A:$P,16,FALSE))),"")</f>
        <v/>
      </c>
      <c r="W11" s="48" t="str">
        <f t="shared" si="7"/>
        <v/>
      </c>
      <c r="X11" s="49"/>
      <c r="Y11" s="43" t="str">
        <f t="shared" si="8"/>
        <v/>
      </c>
      <c r="Z11" s="44" t="str">
        <f t="shared" si="0"/>
        <v/>
      </c>
      <c r="AA11" s="50"/>
      <c r="AB11" s="51"/>
      <c r="AC11" s="21">
        <v>0</v>
      </c>
      <c r="AF11" s="4" t="str">
        <f>IFERROR(IF(VLOOKUP(N11,'[1]Business Score'!$A:$BU,73,FALSE)&lt;0,"",VLOOKUP(N11,'[1]Business Score'!$A:$BU,73,FALSE)),"")</f>
        <v/>
      </c>
    </row>
    <row r="12" spans="1:32" x14ac:dyDescent="0.25">
      <c r="A12" s="20">
        <f>IFERROR(_xlfn.RANK.AVG(P12,P$5:P$92,'Market Summary'!$XFC$1),"")</f>
        <v>23.5</v>
      </c>
      <c r="B12" s="20">
        <f>IFERROR(_xlfn.RANK.AVG(Q12,Q$5:Q$92,'Market Summary'!$XFC$1),"")</f>
        <v>12</v>
      </c>
      <c r="C12" s="20">
        <f>IFERROR(_xlfn.RANK.AVG(R12,R$5:R$92,'Market Summary'!$XFC$1),"")</f>
        <v>20</v>
      </c>
      <c r="D12" s="20">
        <f>IFERROR(_xlfn.RANK.AVG(S12,S$5:S$92,'Market Summary'!$XFC$1),"")</f>
        <v>47</v>
      </c>
      <c r="E12" s="20">
        <f>IFERROR(_xlfn.RANK.AVG(T12,T$5:T$92,'Market Summary'!$XFC$1),"")</f>
        <v>18</v>
      </c>
      <c r="F12" s="21">
        <f>IFERROR(_xlfn.RANK.AVG(U12,U$5:U$92,'Market Summary'!$XFC$1),"")</f>
        <v>34</v>
      </c>
      <c r="G12" s="20">
        <f t="shared" si="1"/>
        <v>8</v>
      </c>
      <c r="H12" s="20">
        <f t="shared" si="2"/>
        <v>31</v>
      </c>
      <c r="I12" s="20">
        <f t="shared" si="3"/>
        <v>5</v>
      </c>
      <c r="J12" s="20">
        <f t="shared" si="4"/>
        <v>8</v>
      </c>
      <c r="K12" s="20">
        <f t="shared" si="5"/>
        <v>24</v>
      </c>
      <c r="L12" s="20">
        <f t="shared" si="6"/>
        <v>11</v>
      </c>
      <c r="M12" s="20"/>
      <c r="N12" s="25" t="s">
        <v>25</v>
      </c>
      <c r="O12" s="47" t="str">
        <f>IFERROR(VLOOKUP(N12,'[1]Valuation Sheet'!$B:$W,7,FALSE),"")</f>
        <v>6.00</v>
      </c>
      <c r="P12" s="43">
        <f>IFERROR(VLOOKUP(N12,'[1]Price List'!$B:$Y,MATCH("CLOSE",'[1]Price List'!$6:$6,0)-1,FALSE)/VLOOKUP(N12,'[1]Price List'!$B:$D,MATCH("PCLOSE",'[1]Price List'!$6:$6,0)-1,FALSE)-1,"")</f>
        <v>0</v>
      </c>
      <c r="Q12" s="43">
        <f>IFERROR(VLOOKUP(N12,'[2]Price Movement'!$A:$J,6,FALSE),"")</f>
        <v>0</v>
      </c>
      <c r="R12" s="43">
        <f>IFERROR(VLOOKUP(N12,'[2]Price Movement'!$A:$J,5,FALSE),"")</f>
        <v>-2.2556390977443663E-2</v>
      </c>
      <c r="S12" s="43">
        <f>IFERROR(VLOOKUP(N12,'[2]Price Movement'!$A:$J,7,FALSE),"")</f>
        <v>-0.35643564356435642</v>
      </c>
      <c r="T12" s="43">
        <f>IFERROR(VLOOKUP(N12,'[2]Price Movement'!$A:$J,8,FALSE),"")</f>
        <v>0.24521072796934873</v>
      </c>
      <c r="U12" s="44">
        <f>IFERROR(VLOOKUP(N12,'[2]Price Movement'!$A:$J,9,FALSE),"")</f>
        <v>-0.34343434343434343</v>
      </c>
      <c r="V12" s="41">
        <f>IFERROR(IF(VLOOKUP(N12,'[1]Business Score'!$A:$P,16,FALSE)&lt;0,"",(VLOOKUP(N12,'[1]Business Score'!$A:$P,16,FALSE))),"")</f>
        <v>2.4328527636244064</v>
      </c>
      <c r="W12" s="48">
        <f t="shared" si="7"/>
        <v>-0.32825439048156568</v>
      </c>
      <c r="X12" s="49">
        <f>IFERROR(IF(VLOOKUP(N12,'[1]Valuation Sheet'!$B:$W,9,FALSE)&lt;0,"",VLOOKUP(N12,'[1]Valuation Sheet'!$B:$W,9,FALSE)),"")</f>
        <v>2.1372787582489843</v>
      </c>
      <c r="Y12" s="43">
        <f t="shared" si="8"/>
        <v>0.41104008222438571</v>
      </c>
      <c r="Z12" s="44">
        <f t="shared" si="0"/>
        <v>8.0853333333333346E-2</v>
      </c>
      <c r="AA12" s="50">
        <f>IFERROR(VLOOKUP(N12,'[1]Valuation Sheet'!$B:$W,21,FALSE),"")</f>
        <v>3.1501836091458069</v>
      </c>
      <c r="AB12" s="51">
        <f>IFERROR(VLOOKUP(N12,'[1]Valuation Sheet'!$B:$W,17,FALSE),"")</f>
        <v>0.63003672182916137</v>
      </c>
      <c r="AC12" s="21">
        <v>0.48512000000000005</v>
      </c>
      <c r="AF12" s="4">
        <f>IFERROR(IF(VLOOKUP(N12,'[1]Business Score'!$A:$BU,73,FALSE)&lt;0,"",VLOOKUP(N12,'[1]Business Score'!$A:$BU,73,FALSE)),"")</f>
        <v>3.621687628696951</v>
      </c>
    </row>
    <row r="13" spans="1:32" x14ac:dyDescent="0.25">
      <c r="A13" s="20">
        <f>IFERROR(_xlfn.RANK.AVG(P13,P$5:P$92,'Market Summary'!$XFC$1),"")</f>
        <v>56</v>
      </c>
      <c r="B13" s="20">
        <f>IFERROR(_xlfn.RANK.AVG(Q13,Q$5:Q$92,'Market Summary'!$XFC$1),"")</f>
        <v>63</v>
      </c>
      <c r="C13" s="20">
        <f>IFERROR(_xlfn.RANK.AVG(R13,R$5:R$92,'Market Summary'!$XFC$1),"")</f>
        <v>46</v>
      </c>
      <c r="D13" s="20">
        <f>IFERROR(_xlfn.RANK.AVG(S13,S$5:S$92,'Market Summary'!$XFC$1),"")</f>
        <v>64</v>
      </c>
      <c r="E13" s="20">
        <f>IFERROR(_xlfn.RANK.AVG(T13,T$5:T$92,'Market Summary'!$XFC$1),"")</f>
        <v>39</v>
      </c>
      <c r="F13" s="21">
        <f>IFERROR(_xlfn.RANK.AVG(U13,U$5:U$92,'Market Summary'!$XFC$1),"")</f>
        <v>39</v>
      </c>
      <c r="G13" s="20">
        <f t="shared" si="1"/>
        <v>7</v>
      </c>
      <c r="H13" s="20">
        <f t="shared" si="2"/>
        <v>9</v>
      </c>
      <c r="I13" s="20">
        <f t="shared" si="3"/>
        <v>19</v>
      </c>
      <c r="J13" s="20">
        <f t="shared" si="4"/>
        <v>7</v>
      </c>
      <c r="K13" s="20">
        <f t="shared" si="5"/>
        <v>61.5</v>
      </c>
      <c r="L13" s="20">
        <f t="shared" si="6"/>
        <v>20</v>
      </c>
      <c r="M13" s="20"/>
      <c r="N13" s="25" t="s">
        <v>26</v>
      </c>
      <c r="O13" s="47" t="str">
        <f>IFERROR(VLOOKUP(N13,'[1]Valuation Sheet'!$B:$W,7,FALSE),"")</f>
        <v>7.00</v>
      </c>
      <c r="P13" s="43">
        <f>IFERROR(VLOOKUP(N13,'[1]Price List'!$B:$Y,MATCH("CLOSE",'[1]Price List'!$6:$6,0)-1,FALSE)/VLOOKUP(N13,'[1]Price List'!$B:$D,MATCH("PCLOSE",'[1]Price List'!$6:$6,0)-1,FALSE)-1,"")</f>
        <v>-3.4482758620689613E-2</v>
      </c>
      <c r="Q13" s="43">
        <f>IFERROR(VLOOKUP(N13,'[2]Price Movement'!$A:$J,6,FALSE),"")</f>
        <v>-0.37062937062937062</v>
      </c>
      <c r="R13" s="43">
        <f>IFERROR(VLOOKUP(N13,'[2]Price Movement'!$A:$J,5,FALSE),"")</f>
        <v>-9.9999999999999978E-2</v>
      </c>
      <c r="S13" s="43">
        <f>IFERROR(VLOOKUP(N13,'[2]Price Movement'!$A:$J,7,FALSE),"")</f>
        <v>-0.56521739130434789</v>
      </c>
      <c r="T13" s="43">
        <f>IFERROR(VLOOKUP(N13,'[2]Price Movement'!$A:$J,8,FALSE),"")</f>
        <v>-0.27007299270072993</v>
      </c>
      <c r="U13" s="44">
        <f>IFERROR(VLOOKUP(N13,'[2]Price Movement'!$A:$J,9,FALSE),"")</f>
        <v>-0.4642857142857143</v>
      </c>
      <c r="V13" s="41">
        <f>IFERROR(IF(VLOOKUP(N13,'[1]Business Score'!$A:$P,16,FALSE)&lt;0,"",(VLOOKUP(N13,'[1]Business Score'!$A:$P,16,FALSE))),"")</f>
        <v>2.1784522250119065</v>
      </c>
      <c r="W13" s="48">
        <f t="shared" si="7"/>
        <v>-0.64560562054396597</v>
      </c>
      <c r="X13" s="49">
        <f>IFERROR(IF(VLOOKUP(N13,'[1]Valuation Sheet'!$B:$W,9,FALSE)&lt;0,"",VLOOKUP(N13,'[1]Valuation Sheet'!$B:$W,9,FALSE)),"")</f>
        <v>3.4315298302341679</v>
      </c>
      <c r="Y13" s="43">
        <f t="shared" si="8"/>
        <v>0.45904151053601117</v>
      </c>
      <c r="Z13" s="44">
        <f t="shared" si="0"/>
        <v>0</v>
      </c>
      <c r="AA13" s="50">
        <f>IFERROR(VLOOKUP(N13,'[1]Valuation Sheet'!$B:$W,21,FALSE),"")</f>
        <v>2.3635893479395902</v>
      </c>
      <c r="AB13" s="51">
        <f>IFERROR(VLOOKUP(N13,'[1]Valuation Sheet'!$B:$W,17,FALSE),"")</f>
        <v>0.47271786958791795</v>
      </c>
      <c r="AC13" s="21">
        <v>0</v>
      </c>
      <c r="AF13" s="4">
        <f>IFERROR(IF(VLOOKUP(N13,'[1]Business Score'!$A:$BU,73,FALSE)&lt;0,"",VLOOKUP(N13,'[1]Business Score'!$A:$BU,73,FALSE)),"")</f>
        <v>6.1469717108822381</v>
      </c>
    </row>
    <row r="14" spans="1:32" x14ac:dyDescent="0.25">
      <c r="A14" s="20">
        <f>IFERROR(_xlfn.RANK.AVG(P14,P$5:P$92,'Market Summary'!$XFC$1),"")</f>
        <v>61</v>
      </c>
      <c r="B14" s="20">
        <f>IFERROR(_xlfn.RANK.AVG(Q14,Q$5:Q$92,'Market Summary'!$XFC$1),"")</f>
        <v>56</v>
      </c>
      <c r="C14" s="20">
        <f>IFERROR(_xlfn.RANK.AVG(R14,R$5:R$92,'Market Summary'!$XFC$1),"")</f>
        <v>55</v>
      </c>
      <c r="D14" s="20">
        <f>IFERROR(_xlfn.RANK.AVG(S14,S$5:S$92,'Market Summary'!$XFC$1),"")</f>
        <v>48</v>
      </c>
      <c r="E14" s="20">
        <f>IFERROR(_xlfn.RANK.AVG(T14,T$5:T$92,'Market Summary'!$XFC$1),"")</f>
        <v>10</v>
      </c>
      <c r="F14" s="21">
        <f>IFERROR(_xlfn.RANK.AVG(U14,U$5:U$92,'Market Summary'!$XFC$1),"")</f>
        <v>47</v>
      </c>
      <c r="G14" s="20">
        <f t="shared" si="1"/>
        <v>14</v>
      </c>
      <c r="H14" s="20">
        <f t="shared" si="2"/>
        <v>8</v>
      </c>
      <c r="I14" s="20">
        <f t="shared" si="3"/>
        <v>10</v>
      </c>
      <c r="J14" s="20">
        <f t="shared" si="4"/>
        <v>14</v>
      </c>
      <c r="K14" s="20">
        <f t="shared" si="5"/>
        <v>34</v>
      </c>
      <c r="L14" s="20">
        <f t="shared" si="6"/>
        <v>15</v>
      </c>
      <c r="M14" s="20"/>
      <c r="N14" s="25" t="s">
        <v>27</v>
      </c>
      <c r="O14" s="47" t="str">
        <f>IFERROR(VLOOKUP(N14,'[1]Valuation Sheet'!$B:$W,7,FALSE),"")</f>
        <v>4.65</v>
      </c>
      <c r="P14" s="43">
        <f>IFERROR(VLOOKUP(N14,'[1]Price List'!$B:$Y,MATCH("CLOSE",'[1]Price List'!$6:$6,0)-1,FALSE)/VLOOKUP(N14,'[1]Price List'!$B:$D,MATCH("PCLOSE",'[1]Price List'!$6:$6,0)-1,FALSE)-1,"")</f>
        <v>-6.0606060606060552E-2</v>
      </c>
      <c r="Q14" s="43">
        <f>IFERROR(VLOOKUP(N14,'[2]Price Movement'!$A:$J,6,FALSE),"")</f>
        <v>-0.29374999999999996</v>
      </c>
      <c r="R14" s="43">
        <f>IFERROR(VLOOKUP(N14,'[2]Price Movement'!$A:$J,5,FALSE),"")</f>
        <v>-0.14393939393939381</v>
      </c>
      <c r="S14" s="43">
        <f>IFERROR(VLOOKUP(N14,'[2]Price Movement'!$A:$J,7,FALSE),"")</f>
        <v>-0.35795454545454541</v>
      </c>
      <c r="T14" s="43">
        <f>IFERROR(VLOOKUP(N14,'[2]Price Movement'!$A:$J,8,FALSE),"")</f>
        <v>0.6568914956011731</v>
      </c>
      <c r="U14" s="44">
        <f>IFERROR(VLOOKUP(N14,'[2]Price Movement'!$A:$J,9,FALSE),"")</f>
        <v>-0.64012738853503182</v>
      </c>
      <c r="V14" s="41">
        <f>IFERROR(IF(VLOOKUP(N14,'[1]Business Score'!$A:$P,16,FALSE)&lt;0,"",(VLOOKUP(N14,'[1]Business Score'!$A:$P,16,FALSE))),"")</f>
        <v>3.3950689608998394</v>
      </c>
      <c r="W14" s="48">
        <f t="shared" si="7"/>
        <v>-0.64622320749976114</v>
      </c>
      <c r="X14" s="49">
        <f>IFERROR(IF(VLOOKUP(N14,'[1]Valuation Sheet'!$B:$W,9,FALSE)&lt;0,"",VLOOKUP(N14,'[1]Valuation Sheet'!$B:$W,9,FALSE)),"")</f>
        <v>2.721249838912013</v>
      </c>
      <c r="Y14" s="43">
        <f t="shared" si="8"/>
        <v>0.29454482707619495</v>
      </c>
      <c r="Z14" s="44">
        <f t="shared" si="0"/>
        <v>5.3432258064516125E-2</v>
      </c>
      <c r="AA14" s="50">
        <f>IFERROR(VLOOKUP(N14,'[1]Valuation Sheet'!$B:$W,21,FALSE),"")</f>
        <v>2.9671630207504274</v>
      </c>
      <c r="AB14" s="51">
        <f>IFERROR(VLOOKUP(N14,'[1]Valuation Sheet'!$B:$W,17,FALSE),"")</f>
        <v>0.59343260415008547</v>
      </c>
      <c r="AC14" s="21">
        <v>0.24846000000000001</v>
      </c>
      <c r="AF14" s="4">
        <f>IFERROR(IF(VLOOKUP(N14,'[1]Business Score'!$A:$BU,73,FALSE)&lt;0,"",VLOOKUP(N14,'[1]Business Score'!$A:$BU,73,FALSE)),"")</f>
        <v>9.5966412519768305</v>
      </c>
    </row>
    <row r="15" spans="1:32" x14ac:dyDescent="0.25">
      <c r="A15" s="20">
        <f>IFERROR(_xlfn.RANK.AVG(P15,P$5:P$92,'Market Summary'!$XFC$1),"")</f>
        <v>62</v>
      </c>
      <c r="B15" s="20">
        <f>IFERROR(_xlfn.RANK.AVG(Q15,Q$5:Q$92,'Market Summary'!$XFC$1),"")</f>
        <v>26.5</v>
      </c>
      <c r="C15" s="20">
        <f>IFERROR(_xlfn.RANK.AVG(R15,R$5:R$92,'Market Summary'!$XFC$1),"")</f>
        <v>15.5</v>
      </c>
      <c r="D15" s="20">
        <f>IFERROR(_xlfn.RANK.AVG(S15,S$5:S$92,'Market Summary'!$XFC$1),"")</f>
        <v>27</v>
      </c>
      <c r="E15" s="20">
        <f>IFERROR(_xlfn.RANK.AVG(T15,T$5:T$92,'Market Summary'!$XFC$1),"")</f>
        <v>20</v>
      </c>
      <c r="F15" s="21">
        <f>IFERROR(_xlfn.RANK.AVG(U15,U$5:U$92,'Market Summary'!$XFC$1),"")</f>
        <v>45</v>
      </c>
      <c r="G15" s="20">
        <f t="shared" si="1"/>
        <v>6</v>
      </c>
      <c r="H15" s="20">
        <f t="shared" si="2"/>
        <v>17</v>
      </c>
      <c r="I15" s="20">
        <f t="shared" si="3"/>
        <v>4</v>
      </c>
      <c r="J15" s="20">
        <f t="shared" si="4"/>
        <v>6</v>
      </c>
      <c r="K15" s="20">
        <f t="shared" si="5"/>
        <v>30</v>
      </c>
      <c r="L15" s="20">
        <f t="shared" si="6"/>
        <v>2</v>
      </c>
      <c r="M15" s="20"/>
      <c r="N15" s="25" t="s">
        <v>28</v>
      </c>
      <c r="O15" s="47" t="str">
        <f>IFERROR(VLOOKUP(N15,'[1]Valuation Sheet'!$B:$W,7,FALSE),"")</f>
        <v>1.53</v>
      </c>
      <c r="P15" s="43">
        <f>IFERROR(VLOOKUP(N15,'[1]Price List'!$B:$Y,MATCH("CLOSE",'[1]Price List'!$6:$6,0)-1,FALSE)/VLOOKUP(N15,'[1]Price List'!$B:$D,MATCH("PCLOSE",'[1]Price List'!$6:$6,0)-1,FALSE)-1,"")</f>
        <v>-7.272727272727264E-2</v>
      </c>
      <c r="Q15" s="43">
        <f>IFERROR(VLOOKUP(N15,'[2]Price Movement'!$A:$J,6,FALSE),"")</f>
        <v>-0.11111111111111105</v>
      </c>
      <c r="R15" s="43">
        <f>IFERROR(VLOOKUP(N15,'[2]Price Movement'!$A:$J,5,FALSE),"")</f>
        <v>0</v>
      </c>
      <c r="S15" s="43">
        <f>IFERROR(VLOOKUP(N15,'[2]Price Movement'!$A:$J,7,FALSE),"")</f>
        <v>-0.19999999999999996</v>
      </c>
      <c r="T15" s="43">
        <f>IFERROR(VLOOKUP(N15,'[2]Price Movement'!$A:$J,8,FALSE),"")</f>
        <v>0.24031007751937983</v>
      </c>
      <c r="U15" s="44">
        <f>IFERROR(VLOOKUP(N15,'[2]Price Movement'!$A:$J,9,FALSE),"")</f>
        <v>-0.61904761904761907</v>
      </c>
      <c r="V15" s="41">
        <f>IFERROR(IF(VLOOKUP(N15,'[1]Business Score'!$A:$P,16,FALSE)&lt;0,"",(VLOOKUP(N15,'[1]Business Score'!$A:$P,16,FALSE))),"")</f>
        <v>2.1160164814172573</v>
      </c>
      <c r="W15" s="48">
        <f t="shared" si="7"/>
        <v>-0.48840502240293926</v>
      </c>
      <c r="X15" s="49">
        <f>IFERROR(IF(VLOOKUP(N15,'[1]Valuation Sheet'!$B:$W,9,FALSE)&lt;0,"",VLOOKUP(N15,'[1]Valuation Sheet'!$B:$W,9,FALSE)),"")</f>
        <v>2.0587594389259407</v>
      </c>
      <c r="Y15" s="43">
        <f t="shared" si="8"/>
        <v>0.47258611111111187</v>
      </c>
      <c r="Z15" s="44">
        <f t="shared" si="0"/>
        <v>6.5382352941176461E-2</v>
      </c>
      <c r="AA15" s="50">
        <f>IFERROR(VLOOKUP(N15,'[1]Valuation Sheet'!$B:$W,21,FALSE),"")</f>
        <v>5.585199153411132</v>
      </c>
      <c r="AB15" s="51">
        <f>IFERROR(VLOOKUP(N15,'[1]Valuation Sheet'!$B:$W,17,FALSE),"")</f>
        <v>1.1170398306822262</v>
      </c>
      <c r="AC15" s="21">
        <v>0.10003499999999999</v>
      </c>
      <c r="AF15" s="4">
        <f>IFERROR(IF(VLOOKUP(N15,'[1]Business Score'!$A:$BU,73,FALSE)&lt;0,"",VLOOKUP(N15,'[1]Business Score'!$A:$BU,73,FALSE)),"")</f>
        <v>4.1361166041075972</v>
      </c>
    </row>
    <row r="16" spans="1:32" x14ac:dyDescent="0.25">
      <c r="A16" s="20">
        <f>IFERROR(_xlfn.RANK.AVG(P16,P$5:P$92,'Market Summary'!$XFC$1),"")</f>
        <v>50</v>
      </c>
      <c r="B16" s="20">
        <f>IFERROR(_xlfn.RANK.AVG(Q16,Q$5:Q$92,'Market Summary'!$XFC$1),"")</f>
        <v>46</v>
      </c>
      <c r="C16" s="20">
        <f>IFERROR(_xlfn.RANK.AVG(R16,R$5:R$92,'Market Summary'!$XFC$1),"")</f>
        <v>54</v>
      </c>
      <c r="D16" s="20">
        <f>IFERROR(_xlfn.RANK.AVG(S16,S$5:S$92,'Market Summary'!$XFC$1),"")</f>
        <v>29</v>
      </c>
      <c r="E16" s="20">
        <f>IFERROR(_xlfn.RANK.AVG(T16,T$5:T$92,'Market Summary'!$XFC$1),"")</f>
        <v>14</v>
      </c>
      <c r="F16" s="21">
        <f>IFERROR(_xlfn.RANK.AVG(U16,U$5:U$92,'Market Summary'!$XFC$1),"")</f>
        <v>24</v>
      </c>
      <c r="G16" s="20">
        <f t="shared" si="1"/>
        <v>5</v>
      </c>
      <c r="H16" s="20">
        <f t="shared" si="2"/>
        <v>27</v>
      </c>
      <c r="I16" s="20">
        <f t="shared" si="3"/>
        <v>6</v>
      </c>
      <c r="J16" s="20">
        <f t="shared" si="4"/>
        <v>5</v>
      </c>
      <c r="K16" s="20">
        <f t="shared" si="5"/>
        <v>27</v>
      </c>
      <c r="L16" s="20">
        <f t="shared" si="6"/>
        <v>6</v>
      </c>
      <c r="M16" s="20"/>
      <c r="N16" s="25" t="s">
        <v>29</v>
      </c>
      <c r="O16" s="47" t="str">
        <f>IFERROR(VLOOKUP(N16,'[1]Valuation Sheet'!$B:$W,7,FALSE),"")</f>
        <v>1.47</v>
      </c>
      <c r="P16" s="43">
        <f>IFERROR(VLOOKUP(N16,'[1]Price List'!$B:$Y,MATCH("CLOSE",'[1]Price List'!$6:$6,0)-1,FALSE)/VLOOKUP(N16,'[1]Price List'!$B:$D,MATCH("PCLOSE",'[1]Price List'!$6:$6,0)-1,FALSE)-1,"")</f>
        <v>-2.0000000000000018E-2</v>
      </c>
      <c r="Q16" s="43">
        <f>IFERROR(VLOOKUP(N16,'[2]Price Movement'!$A:$J,6,FALSE),"")</f>
        <v>-0.24137931034482751</v>
      </c>
      <c r="R16" s="43">
        <f>IFERROR(VLOOKUP(N16,'[2]Price Movement'!$A:$J,5,FALSE),"")</f>
        <v>-0.13966480446927376</v>
      </c>
      <c r="S16" s="43">
        <f>IFERROR(VLOOKUP(N16,'[2]Price Movement'!$A:$J,7,FALSE),"")</f>
        <v>-0.22222222222222221</v>
      </c>
      <c r="T16" s="43">
        <f>IFERROR(VLOOKUP(N16,'[2]Price Movement'!$A:$J,8,FALSE),"")</f>
        <v>0.39999999999999991</v>
      </c>
      <c r="U16" s="44">
        <f>IFERROR(VLOOKUP(N16,'[2]Price Movement'!$A:$J,9,FALSE),"")</f>
        <v>-0.2142857142857143</v>
      </c>
      <c r="V16" s="41">
        <f>IFERROR(IF(VLOOKUP(N16,'[1]Business Score'!$A:$P,16,FALSE)&lt;0,"",(VLOOKUP(N16,'[1]Business Score'!$A:$P,16,FALSE))),"")</f>
        <v>1.9459914507546019</v>
      </c>
      <c r="W16" s="48">
        <f t="shared" si="7"/>
        <v>-0.38133053028560226</v>
      </c>
      <c r="X16" s="49">
        <f>IFERROR(IF(VLOOKUP(N16,'[1]Valuation Sheet'!$B:$W,9,FALSE)&lt;0,"",VLOOKUP(N16,'[1]Valuation Sheet'!$B:$W,9,FALSE)),"")</f>
        <v>2.1439810369936985</v>
      </c>
      <c r="Y16" s="43">
        <f t="shared" si="8"/>
        <v>0.51387687217856359</v>
      </c>
      <c r="Z16" s="44">
        <f t="shared" si="0"/>
        <v>7.5153061224489795E-2</v>
      </c>
      <c r="AA16" s="50">
        <f>IFERROR(VLOOKUP(N16,'[1]Valuation Sheet'!$B:$W,21,FALSE),"")</f>
        <v>4.3908390071068242</v>
      </c>
      <c r="AB16" s="51">
        <f>IFERROR(VLOOKUP(N16,'[1]Valuation Sheet'!$B:$W,17,FALSE),"")</f>
        <v>0.87816780142136497</v>
      </c>
      <c r="AC16" s="21">
        <v>0.11047499999999999</v>
      </c>
      <c r="AF16" s="4">
        <f>IFERROR(IF(VLOOKUP(N16,'[1]Business Score'!$A:$BU,73,FALSE)&lt;0,"",VLOOKUP(N16,'[1]Business Score'!$A:$BU,73,FALSE)),"")</f>
        <v>3.145446067757228</v>
      </c>
    </row>
    <row r="17" spans="1:32" x14ac:dyDescent="0.25">
      <c r="A17" s="20">
        <f>IFERROR(_xlfn.RANK.AVG(P17,P$5:P$92,'Market Summary'!$XFC$1),"")</f>
        <v>51</v>
      </c>
      <c r="B17" s="20">
        <f>IFERROR(_xlfn.RANK.AVG(Q17,Q$5:Q$92,'Market Summary'!$XFC$1),"")</f>
        <v>34</v>
      </c>
      <c r="C17" s="20">
        <f>IFERROR(_xlfn.RANK.AVG(R17,R$5:R$92,'Market Summary'!$XFC$1),"")</f>
        <v>28</v>
      </c>
      <c r="D17" s="20">
        <f>IFERROR(_xlfn.RANK.AVG(S17,S$5:S$92,'Market Summary'!$XFC$1),"")</f>
        <v>31</v>
      </c>
      <c r="E17" s="20">
        <f>IFERROR(_xlfn.RANK.AVG(T17,T$5:T$92,'Market Summary'!$XFC$1),"")</f>
        <v>15</v>
      </c>
      <c r="F17" s="21">
        <f>IFERROR(_xlfn.RANK.AVG(U17,U$5:U$92,'Market Summary'!$XFC$1),"")</f>
        <v>16</v>
      </c>
      <c r="G17" s="20">
        <f t="shared" si="1"/>
        <v>19</v>
      </c>
      <c r="H17" s="20">
        <f t="shared" si="2"/>
        <v>46</v>
      </c>
      <c r="I17" s="20">
        <f t="shared" si="3"/>
        <v>28</v>
      </c>
      <c r="J17" s="20">
        <f t="shared" si="4"/>
        <v>19</v>
      </c>
      <c r="K17" s="20">
        <f t="shared" si="5"/>
        <v>12</v>
      </c>
      <c r="L17" s="20">
        <f t="shared" si="6"/>
        <v>45</v>
      </c>
      <c r="M17" s="20"/>
      <c r="N17" s="25" t="s">
        <v>30</v>
      </c>
      <c r="O17" s="47" t="str">
        <f>IFERROR(VLOOKUP(N17,'[1]Valuation Sheet'!$B:$W,7,FALSE),"")</f>
        <v>25.95</v>
      </c>
      <c r="P17" s="43">
        <f>IFERROR(VLOOKUP(N17,'[1]Price List'!$B:$Y,MATCH("CLOSE",'[1]Price List'!$6:$6,0)-1,FALSE)/VLOOKUP(N17,'[1]Price List'!$B:$D,MATCH("PCLOSE",'[1]Price List'!$6:$6,0)-1,FALSE)-1,"")</f>
        <v>-2.0754716981132071E-2</v>
      </c>
      <c r="Q17" s="43">
        <f>IFERROR(VLOOKUP(N17,'[2]Price Movement'!$A:$J,6,FALSE),"")</f>
        <v>-0.15797101449275364</v>
      </c>
      <c r="R17" s="43">
        <f>IFERROR(VLOOKUP(N17,'[2]Price Movement'!$A:$J,5,FALSE),"")</f>
        <v>-5.0653594771241872E-2</v>
      </c>
      <c r="S17" s="43">
        <f>IFERROR(VLOOKUP(N17,'[2]Price Movement'!$A:$J,7,FALSE),"")</f>
        <v>-0.23552631578947369</v>
      </c>
      <c r="T17" s="43">
        <f>IFERROR(VLOOKUP(N17,'[2]Price Movement'!$A:$J,8,FALSE),"")</f>
        <v>0.3833333333333333</v>
      </c>
      <c r="U17" s="44">
        <f>IFERROR(VLOOKUP(N17,'[2]Price Movement'!$A:$J,9,FALSE),"")</f>
        <v>-3.5844673083305634E-2</v>
      </c>
      <c r="V17" s="41">
        <f>IFERROR(IF(VLOOKUP(N17,'[1]Business Score'!$A:$P,16,FALSE)&lt;0,"",(VLOOKUP(N17,'[1]Business Score'!$A:$P,16,FALSE))),"")</f>
        <v>4.6303259310676328</v>
      </c>
      <c r="W17" s="48">
        <f t="shared" si="7"/>
        <v>2.7877818417237243E-2</v>
      </c>
      <c r="X17" s="49">
        <f>IFERROR(IF(VLOOKUP(N17,'[1]Valuation Sheet'!$B:$W,9,FALSE)&lt;0,"",VLOOKUP(N17,'[1]Valuation Sheet'!$B:$W,9,FALSE)),"")</f>
        <v>4.8567390036951359</v>
      </c>
      <c r="Y17" s="43">
        <f t="shared" si="8"/>
        <v>0.2159675182454005</v>
      </c>
      <c r="Z17" s="44">
        <f t="shared" si="0"/>
        <v>0.10549132947976879</v>
      </c>
      <c r="AA17" s="50">
        <f>IFERROR(VLOOKUP(N17,'[1]Valuation Sheet'!$B:$W,21,FALSE),"")</f>
        <v>0.48734102448684857</v>
      </c>
      <c r="AB17" s="51">
        <f>IFERROR(VLOOKUP(N17,'[1]Valuation Sheet'!$B:$W,17,FALSE),"")</f>
        <v>9.7468204897369626E-2</v>
      </c>
      <c r="AC17" s="21">
        <v>2.7374999999999998</v>
      </c>
      <c r="AF17" s="4">
        <f>IFERROR(IF(VLOOKUP(N17,'[1]Business Score'!$A:$BU,73,FALSE)&lt;0,"",VLOOKUP(N17,'[1]Business Score'!$A:$BU,73,FALSE)),"")</f>
        <v>4.5047435094937383</v>
      </c>
    </row>
    <row r="18" spans="1:32" x14ac:dyDescent="0.25">
      <c r="A18" s="20">
        <f>IFERROR(_xlfn.RANK.AVG(P18,P$5:P$92,'Market Summary'!$XFC$1),"")</f>
        <v>23.5</v>
      </c>
      <c r="B18" s="20">
        <f>IFERROR(_xlfn.RANK.AVG(Q18,Q$5:Q$92,'Market Summary'!$XFC$1),"")</f>
        <v>42</v>
      </c>
      <c r="C18" s="20">
        <f>IFERROR(_xlfn.RANK.AVG(R18,R$5:R$92,'Market Summary'!$XFC$1),"")</f>
        <v>29</v>
      </c>
      <c r="D18" s="20">
        <f>IFERROR(_xlfn.RANK.AVG(S18,S$5:S$92,'Market Summary'!$XFC$1),"")</f>
        <v>28</v>
      </c>
      <c r="E18" s="20">
        <f>IFERROR(_xlfn.RANK.AVG(T18,T$5:T$92,'Market Summary'!$XFC$1),"")</f>
        <v>1</v>
      </c>
      <c r="F18" s="21">
        <f>IFERROR(_xlfn.RANK.AVG(U18,U$5:U$92,'Market Summary'!$XFC$1),"")</f>
        <v>7</v>
      </c>
      <c r="G18" s="20">
        <f t="shared" si="1"/>
        <v>22</v>
      </c>
      <c r="H18" s="20">
        <f t="shared" si="2"/>
        <v>30</v>
      </c>
      <c r="I18" s="20">
        <f t="shared" si="3"/>
        <v>45</v>
      </c>
      <c r="J18" s="20">
        <f t="shared" si="4"/>
        <v>22</v>
      </c>
      <c r="K18" s="20">
        <f t="shared" si="5"/>
        <v>42</v>
      </c>
      <c r="L18" s="20">
        <f t="shared" si="6"/>
        <v>56</v>
      </c>
      <c r="M18" s="20"/>
      <c r="N18" s="25" t="s">
        <v>31</v>
      </c>
      <c r="O18" s="47" t="str">
        <f>IFERROR(VLOOKUP(N18,'[1]Valuation Sheet'!$B:$W,7,FALSE),"")</f>
        <v>38.10</v>
      </c>
      <c r="P18" s="43">
        <f>IFERROR(VLOOKUP(N18,'[1]Price List'!$B:$Y,MATCH("CLOSE",'[1]Price List'!$6:$6,0)-1,FALSE)/VLOOKUP(N18,'[1]Price List'!$B:$D,MATCH("PCLOSE",'[1]Price List'!$6:$6,0)-1,FALSE)-1,"")</f>
        <v>0</v>
      </c>
      <c r="Q18" s="43">
        <f>IFERROR(VLOOKUP(N18,'[2]Price Movement'!$A:$J,6,FALSE),"")</f>
        <v>-0.20750782064650686</v>
      </c>
      <c r="R18" s="43">
        <f>IFERROR(VLOOKUP(N18,'[2]Price Movement'!$A:$J,5,FALSE),"")</f>
        <v>-5.5900621118012417E-2</v>
      </c>
      <c r="S18" s="43">
        <f>IFERROR(VLOOKUP(N18,'[2]Price Movement'!$A:$J,7,FALSE),"")</f>
        <v>-0.20168067226890762</v>
      </c>
      <c r="T18" s="43">
        <f>IFERROR(VLOOKUP(N18,'[2]Price Movement'!$A:$J,8,FALSE),"")</f>
        <v>1.816901408450704</v>
      </c>
      <c r="U18" s="44">
        <f>IFERROR(VLOOKUP(N18,'[2]Price Movement'!$A:$J,9,FALSE),"")</f>
        <v>0.40066347217102849</v>
      </c>
      <c r="V18" s="41">
        <f>IFERROR(IF(VLOOKUP(N18,'[1]Business Score'!$A:$P,16,FALSE)&lt;0,"",(VLOOKUP(N18,'[1]Business Score'!$A:$P,16,FALSE))),"")</f>
        <v>5.2272971520687799</v>
      </c>
      <c r="W18" s="48">
        <f t="shared" si="7"/>
        <v>-0.32852575020344366</v>
      </c>
      <c r="X18" s="49">
        <f>IFERROR(IF(VLOOKUP(N18,'[1]Valuation Sheet'!$B:$W,9,FALSE)&lt;0,"",VLOOKUP(N18,'[1]Valuation Sheet'!$B:$W,9,FALSE)),"")</f>
        <v>7.762781507289942</v>
      </c>
      <c r="Y18" s="43">
        <f t="shared" si="8"/>
        <v>0.19130345394736845</v>
      </c>
      <c r="Z18" s="44">
        <f t="shared" si="0"/>
        <v>3.984383202099738E-2</v>
      </c>
      <c r="AA18" s="50">
        <f>IFERROR(VLOOKUP(N18,'[1]Valuation Sheet'!$B:$W,21,FALSE),"")</f>
        <v>-4.8749000361683392E-2</v>
      </c>
      <c r="AB18" s="51">
        <f>IFERROR(VLOOKUP(N18,'[1]Valuation Sheet'!$B:$W,17,FALSE),"")</f>
        <v>-9.7498000723367229E-3</v>
      </c>
      <c r="AC18" s="21">
        <v>1.5180500000000001</v>
      </c>
      <c r="AF18" s="4">
        <f>IFERROR(IF(VLOOKUP(N18,'[1]Business Score'!$A:$BU,73,FALSE)&lt;0,"",VLOOKUP(N18,'[1]Business Score'!$A:$BU,73,FALSE)),"")</f>
        <v>7.7848065709929299</v>
      </c>
    </row>
    <row r="19" spans="1:32" x14ac:dyDescent="0.25">
      <c r="A19" s="20">
        <f>IFERROR(_xlfn.RANK.AVG(P19,P$5:P$92,'Market Summary'!$XFC$1),"")</f>
        <v>52</v>
      </c>
      <c r="B19" s="20">
        <f>IFERROR(_xlfn.RANK.AVG(Q19,Q$5:Q$92,'Market Summary'!$XFC$1),"")</f>
        <v>3</v>
      </c>
      <c r="C19" s="20">
        <f>IFERROR(_xlfn.RANK.AVG(R19,R$5:R$92,'Market Summary'!$XFC$1),"")</f>
        <v>11</v>
      </c>
      <c r="D19" s="20">
        <f>IFERROR(_xlfn.RANK.AVG(S19,S$5:S$92,'Market Summary'!$XFC$1),"")</f>
        <v>3</v>
      </c>
      <c r="E19" s="20">
        <f>IFERROR(_xlfn.RANK.AVG(T19,T$5:T$92,'Market Summary'!$XFC$1),"")</f>
        <v>5</v>
      </c>
      <c r="F19" s="21">
        <f>IFERROR(_xlfn.RANK.AVG(U19,U$5:U$92,'Market Summary'!$XFC$1),"")</f>
        <v>15</v>
      </c>
      <c r="G19" s="20">
        <f t="shared" si="1"/>
        <v>41</v>
      </c>
      <c r="H19" s="20">
        <f t="shared" si="2"/>
        <v>53</v>
      </c>
      <c r="I19" s="20">
        <f t="shared" si="3"/>
        <v>38</v>
      </c>
      <c r="J19" s="20">
        <f t="shared" si="4"/>
        <v>41</v>
      </c>
      <c r="K19" s="20">
        <f t="shared" si="5"/>
        <v>52</v>
      </c>
      <c r="L19" s="20">
        <f t="shared" si="6"/>
        <v>36</v>
      </c>
      <c r="M19" s="20"/>
      <c r="N19" s="25" t="s">
        <v>32</v>
      </c>
      <c r="O19" s="47" t="str">
        <f>IFERROR(VLOOKUP(N19,'[1]Valuation Sheet'!$B:$W,7,FALSE),"")</f>
        <v>2.35</v>
      </c>
      <c r="P19" s="43">
        <f>IFERROR(VLOOKUP(N19,'[1]Price List'!$B:$Y,MATCH("CLOSE",'[1]Price List'!$6:$6,0)-1,FALSE)/VLOOKUP(N19,'[1]Price List'!$B:$D,MATCH("PCLOSE",'[1]Price List'!$6:$6,0)-1,FALSE)-1,"")</f>
        <v>-2.0833333333333259E-2</v>
      </c>
      <c r="Q19" s="43">
        <f>IFERROR(VLOOKUP(N19,'[2]Price Movement'!$A:$J,6,FALSE),"")</f>
        <v>0.23157894736842111</v>
      </c>
      <c r="R19" s="43">
        <f>IFERROR(VLOOKUP(N19,'[2]Price Movement'!$A:$J,5,FALSE),"")</f>
        <v>4.2918454935620964E-3</v>
      </c>
      <c r="S19" s="43">
        <f>IFERROR(VLOOKUP(N19,'[2]Price Movement'!$A:$J,7,FALSE),"")</f>
        <v>0.72058823529411753</v>
      </c>
      <c r="T19" s="43">
        <f>IFERROR(VLOOKUP(N19,'[2]Price Movement'!$A:$J,8,FALSE),"")</f>
        <v>0.81395348837209291</v>
      </c>
      <c r="U19" s="44">
        <f>IFERROR(VLOOKUP(N19,'[2]Price Movement'!$A:$J,9,FALSE),"")</f>
        <v>-8.4745762711864181E-3</v>
      </c>
      <c r="V19" s="41">
        <f>IFERROR(IF(VLOOKUP(N19,'[1]Business Score'!$A:$P,16,FALSE)&lt;0,"",(VLOOKUP(N19,'[1]Business Score'!$A:$P,16,FALSE))),"")</f>
        <v>7.3083749186374485</v>
      </c>
      <c r="W19" s="48">
        <f t="shared" si="7"/>
        <v>0.26682542130758402</v>
      </c>
      <c r="X19" s="49">
        <f>IFERROR(IF(VLOOKUP(N19,'[1]Valuation Sheet'!$B:$W,9,FALSE)&lt;0,"",VLOOKUP(N19,'[1]Valuation Sheet'!$B:$W,9,FALSE)),"")</f>
        <v>6.0501634703710332</v>
      </c>
      <c r="Y19" s="43">
        <f t="shared" si="8"/>
        <v>0.13682932404710799</v>
      </c>
      <c r="Z19" s="44">
        <f t="shared" si="0"/>
        <v>8.4765957446808517E-3</v>
      </c>
      <c r="AA19" s="50">
        <f>IFERROR(VLOOKUP(N19,'[1]Valuation Sheet'!$B:$W,21,FALSE),"")</f>
        <v>0.7949339981785315</v>
      </c>
      <c r="AB19" s="51">
        <f>IFERROR(VLOOKUP(N19,'[1]Valuation Sheet'!$B:$W,17,FALSE),"")</f>
        <v>0.15898679963570639</v>
      </c>
      <c r="AC19" s="21">
        <v>1.992E-2</v>
      </c>
      <c r="AF19" s="4">
        <f>IFERROR(IF(VLOOKUP(N19,'[1]Business Score'!$A:$BU,73,FALSE)&lt;0,"",VLOOKUP(N19,'[1]Business Score'!$A:$BU,73,FALSE)),"")</f>
        <v>5.7690466229308344</v>
      </c>
    </row>
    <row r="20" spans="1:32" x14ac:dyDescent="0.25">
      <c r="A20" s="20">
        <f>IFERROR(_xlfn.RANK.AVG(P20,P$5:P$92,'Market Summary'!$XFC$1),"")</f>
        <v>23.5</v>
      </c>
      <c r="B20" s="20">
        <f>IFERROR(_xlfn.RANK.AVG(Q20,Q$5:Q$92,'Market Summary'!$XFC$1),"")</f>
        <v>44</v>
      </c>
      <c r="C20" s="20">
        <f>IFERROR(_xlfn.RANK.AVG(R20,R$5:R$92,'Market Summary'!$XFC$1),"")</f>
        <v>27</v>
      </c>
      <c r="D20" s="20">
        <f>IFERROR(_xlfn.RANK.AVG(S20,S$5:S$92,'Market Summary'!$XFC$1),"")</f>
        <v>50</v>
      </c>
      <c r="E20" s="20">
        <f>IFERROR(_xlfn.RANK.AVG(T20,T$5:T$92,'Market Summary'!$XFC$1),"")</f>
        <v>16</v>
      </c>
      <c r="F20" s="21">
        <f>IFERROR(_xlfn.RANK.AVG(U20,U$5:U$92,'Market Summary'!$XFC$1),"")</f>
        <v>27</v>
      </c>
      <c r="G20" s="20">
        <f t="shared" si="1"/>
        <v>10</v>
      </c>
      <c r="H20" s="20">
        <f t="shared" si="2"/>
        <v>34</v>
      </c>
      <c r="I20" s="20">
        <f t="shared" si="3"/>
        <v>7</v>
      </c>
      <c r="J20" s="20">
        <f t="shared" si="4"/>
        <v>10</v>
      </c>
      <c r="K20" s="20">
        <f t="shared" si="5"/>
        <v>4</v>
      </c>
      <c r="L20" s="20">
        <f t="shared" si="6"/>
        <v>12</v>
      </c>
      <c r="M20" s="20"/>
      <c r="N20" s="25" t="s">
        <v>33</v>
      </c>
      <c r="O20" s="47" t="str">
        <f>IFERROR(VLOOKUP(N20,'[1]Valuation Sheet'!$B:$W,7,FALSE),"")</f>
        <v>5.55</v>
      </c>
      <c r="P20" s="43">
        <f>IFERROR(VLOOKUP(N20,'[1]Price List'!$B:$Y,MATCH("CLOSE",'[1]Price List'!$6:$6,0)-1,FALSE)/VLOOKUP(N20,'[1]Price List'!$B:$D,MATCH("PCLOSE",'[1]Price List'!$6:$6,0)-1,FALSE)-1,"")</f>
        <v>0</v>
      </c>
      <c r="Q20" s="43">
        <f>IFERROR(VLOOKUP(N20,'[2]Price Movement'!$A:$J,6,FALSE),"")</f>
        <v>-0.23717948717948711</v>
      </c>
      <c r="R20" s="43">
        <f>IFERROR(VLOOKUP(N20,'[2]Price Movement'!$A:$J,5,FALSE),"")</f>
        <v>-4.7999999999999932E-2</v>
      </c>
      <c r="S20" s="19">
        <f>IFERROR(VLOOKUP(N20,'[2]Price Movement'!$A:$J,7,FALSE),"")</f>
        <v>-0.38659793814432986</v>
      </c>
      <c r="T20" s="43">
        <f>IFERROR(VLOOKUP(N20,'[2]Price Movement'!$A:$J,8,FALSE),"")</f>
        <v>0.35227272727272729</v>
      </c>
      <c r="U20" s="44">
        <f>IFERROR(VLOOKUP(N20,'[2]Price Movement'!$A:$J,9,FALSE),"")</f>
        <v>-0.25624999999999998</v>
      </c>
      <c r="V20" s="41">
        <f>IFERROR(IF(VLOOKUP(N20,'[1]Business Score'!$A:$P,16,FALSE)&lt;0,"",(VLOOKUP(N20,'[1]Business Score'!$A:$P,16,FALSE))),"")</f>
        <v>2.5887007518414396</v>
      </c>
      <c r="W20" s="48">
        <f t="shared" si="7"/>
        <v>-0.23756640502740289</v>
      </c>
      <c r="X20" s="49">
        <f>IFERROR(IF(VLOOKUP(N20,'[1]Valuation Sheet'!$B:$W,9,FALSE)&lt;0,"",VLOOKUP(N20,'[1]Valuation Sheet'!$B:$W,9,FALSE)),"")</f>
        <v>2.2057126788489465</v>
      </c>
      <c r="Y20" s="43">
        <f t="shared" si="8"/>
        <v>0.38629416678952277</v>
      </c>
      <c r="Z20" s="44">
        <f t="shared" si="0"/>
        <v>0.1531891891891892</v>
      </c>
      <c r="AA20" s="50">
        <f>IFERROR(VLOOKUP(N20,'[1]Valuation Sheet'!$B:$W,21,FALSE),"")</f>
        <v>3.0409696846053436</v>
      </c>
      <c r="AB20" s="51">
        <f>IFERROR(VLOOKUP(N20,'[1]Valuation Sheet'!$B:$W,17,FALSE),"")</f>
        <v>0.60819393692106849</v>
      </c>
      <c r="AC20" s="21">
        <v>0.85019999999999996</v>
      </c>
      <c r="AF20" s="4">
        <f>IFERROR(IF(VLOOKUP(N20,'[1]Business Score'!$A:$BU,73,FALSE)&lt;0,"",VLOOKUP(N20,'[1]Business Score'!$A:$BU,73,FALSE)),"")</f>
        <v>3.3953130723922009</v>
      </c>
    </row>
    <row r="21" spans="1:32" x14ac:dyDescent="0.25">
      <c r="A21" s="20">
        <f>IFERROR(_xlfn.RANK.AVG(P21,P$5:P$92,'Market Summary'!$XFC$1),"")</f>
        <v>1</v>
      </c>
      <c r="B21" s="20">
        <f>IFERROR(_xlfn.RANK.AVG(Q21,Q$5:Q$92,'Market Summary'!$XFC$1),"")</f>
        <v>4</v>
      </c>
      <c r="C21" s="20">
        <f>IFERROR(_xlfn.RANK.AVG(R21,R$5:R$92,'Market Summary'!$XFC$1),"")</f>
        <v>30</v>
      </c>
      <c r="D21" s="20">
        <f>IFERROR(_xlfn.RANK.AVG(S21,S$5:S$92,'Market Summary'!$XFC$1),"")</f>
        <v>5</v>
      </c>
      <c r="E21" s="20">
        <f>IFERROR(_xlfn.RANK.AVG(T21,T$5:T$92,'Market Summary'!$XFC$1),"")</f>
        <v>13</v>
      </c>
      <c r="F21" s="21">
        <f>IFERROR(_xlfn.RANK.AVG(U21,U$5:U$92,'Market Summary'!$XFC$1),"")</f>
        <v>30</v>
      </c>
      <c r="G21" s="20">
        <f t="shared" si="1"/>
        <v>49</v>
      </c>
      <c r="H21" s="20">
        <f t="shared" si="2"/>
        <v>39</v>
      </c>
      <c r="I21" s="20">
        <f t="shared" si="3"/>
        <v>47</v>
      </c>
      <c r="J21" s="20">
        <f t="shared" si="4"/>
        <v>49</v>
      </c>
      <c r="K21" s="20">
        <f t="shared" si="5"/>
        <v>61.5</v>
      </c>
      <c r="L21" s="20">
        <f t="shared" si="6"/>
        <v>49</v>
      </c>
      <c r="M21" s="20"/>
      <c r="N21" s="25" t="s">
        <v>34</v>
      </c>
      <c r="O21" s="47" t="str">
        <f>IFERROR(VLOOKUP(N21,'[1]Valuation Sheet'!$B:$W,7,FALSE),"")</f>
        <v>6.80</v>
      </c>
      <c r="P21" s="43">
        <f>IFERROR(VLOOKUP(N21,'[1]Price List'!$B:$Y,MATCH("CLOSE",'[1]Price List'!$6:$6,0)-1,FALSE)/VLOOKUP(N21,'[1]Price List'!$B:$D,MATCH("PCLOSE",'[1]Price List'!$6:$6,0)-1,FALSE)-1,"")</f>
        <v>7.4074074074073071E-3</v>
      </c>
      <c r="Q21" s="43">
        <f>IFERROR(VLOOKUP(N21,'[2]Price Movement'!$A:$J,6,FALSE),"")</f>
        <v>0.15178571428571441</v>
      </c>
      <c r="R21" s="43">
        <f>IFERROR(VLOOKUP(N21,'[2]Price Movement'!$A:$J,5,FALSE),"")</f>
        <v>-5.8394160583941535E-2</v>
      </c>
      <c r="S21" s="43">
        <f>IFERROR(VLOOKUP(N21,'[2]Price Movement'!$A:$J,7,FALSE),"")</f>
        <v>0.11206896551724155</v>
      </c>
      <c r="T21" s="43">
        <f>IFERROR(VLOOKUP(N21,'[2]Price Movement'!$A:$J,8,FALSE),"")</f>
        <v>0.43333333333333335</v>
      </c>
      <c r="U21" s="44">
        <f>IFERROR(VLOOKUP(N21,'[2]Price Movement'!$A:$J,9,FALSE),"")</f>
        <v>-0.28253615127919907</v>
      </c>
      <c r="V21" s="41">
        <f>IFERROR(IF(VLOOKUP(N21,'[1]Business Score'!$A:$P,16,FALSE)&lt;0,"",(VLOOKUP(N21,'[1]Business Score'!$A:$P,16,FALSE))),"")</f>
        <v>10.178507559746382</v>
      </c>
      <c r="W21" s="48">
        <f t="shared" si="7"/>
        <v>-0.11244614481789716</v>
      </c>
      <c r="X21" s="49">
        <f>IFERROR(IF(VLOOKUP(N21,'[1]Valuation Sheet'!$B:$W,9,FALSE)&lt;0,"",VLOOKUP(N21,'[1]Valuation Sheet'!$B:$W,9,FALSE)),"")</f>
        <v>8.2572372016518187</v>
      </c>
      <c r="Y21" s="43">
        <f t="shared" si="8"/>
        <v>9.8246230513672372E-2</v>
      </c>
      <c r="Z21" s="44">
        <f t="shared" si="0"/>
        <v>0</v>
      </c>
      <c r="AA21" s="50">
        <f>IFERROR(VLOOKUP(N21,'[1]Valuation Sheet'!$B:$W,21,FALSE),"")</f>
        <v>0.36896994357675394</v>
      </c>
      <c r="AB21" s="51">
        <f>IFERROR(VLOOKUP(N21,'[1]Valuation Sheet'!$B:$W,17,FALSE),"")</f>
        <v>7.37939887153507E-2</v>
      </c>
      <c r="AC21" s="21">
        <v>0</v>
      </c>
      <c r="AF21" s="4">
        <f>IFERROR(IF(VLOOKUP(N21,'[1]Business Score'!$A:$BU,73,FALSE)&lt;0,"",VLOOKUP(N21,'[1]Business Score'!$A:$BU,73,FALSE)),"")</f>
        <v>11.468045009683406</v>
      </c>
    </row>
    <row r="22" spans="1:32" x14ac:dyDescent="0.25">
      <c r="A22" s="20">
        <f>IFERROR(_xlfn.RANK.AVG(P22,P$5:P$92,'Market Summary'!$XFC$1),"")</f>
        <v>55</v>
      </c>
      <c r="B22" s="20">
        <f>IFERROR(_xlfn.RANK.AVG(Q22,Q$5:Q$92,'Market Summary'!$XFC$1),"")</f>
        <v>21</v>
      </c>
      <c r="C22" s="20">
        <f>IFERROR(_xlfn.RANK.AVG(R22,R$5:R$92,'Market Summary'!$XFC$1),"")</f>
        <v>39</v>
      </c>
      <c r="D22" s="20">
        <f>IFERROR(_xlfn.RANK.AVG(S22,S$5:S$92,'Market Summary'!$XFC$1),"")</f>
        <v>16</v>
      </c>
      <c r="E22" s="20">
        <f>IFERROR(_xlfn.RANK.AVG(T22,T$5:T$92,'Market Summary'!$XFC$1),"")</f>
        <v>36</v>
      </c>
      <c r="F22" s="21">
        <f>IFERROR(_xlfn.RANK.AVG(U22,U$5:U$92,'Market Summary'!$XFC$1),"")</f>
        <v>40</v>
      </c>
      <c r="G22" s="20">
        <f t="shared" si="1"/>
        <v>39</v>
      </c>
      <c r="H22" s="20">
        <f t="shared" si="2"/>
        <v>23</v>
      </c>
      <c r="I22" s="20">
        <f t="shared" si="3"/>
        <v>41</v>
      </c>
      <c r="J22" s="20">
        <f t="shared" si="4"/>
        <v>39</v>
      </c>
      <c r="K22" s="20">
        <f t="shared" si="5"/>
        <v>61.5</v>
      </c>
      <c r="L22" s="20">
        <f t="shared" si="6"/>
        <v>31</v>
      </c>
      <c r="M22" s="20"/>
      <c r="N22" s="25" t="s">
        <v>35</v>
      </c>
      <c r="O22" s="47" t="str">
        <f>IFERROR(VLOOKUP(N22,'[1]Valuation Sheet'!$B:$W,7,FALSE),"")</f>
        <v>0.58</v>
      </c>
      <c r="P22" s="43">
        <f>IFERROR(VLOOKUP(N22,'[1]Price List'!$B:$Y,MATCH("CLOSE",'[1]Price List'!$6:$6,0)-1,FALSE)/VLOOKUP(N22,'[1]Price List'!$B:$D,MATCH("PCLOSE",'[1]Price List'!$6:$6,0)-1,FALSE)-1,"")</f>
        <v>-3.3333333333333326E-2</v>
      </c>
      <c r="Q22" s="43">
        <f>IFERROR(VLOOKUP(N22,'[2]Price Movement'!$A:$J,6,FALSE),"")</f>
        <v>-4.7619047619047672E-2</v>
      </c>
      <c r="R22" s="43">
        <f>IFERROR(VLOOKUP(N22,'[2]Price Movement'!$A:$J,5,FALSE),"")</f>
        <v>-9.0909090909090939E-2</v>
      </c>
      <c r="S22" s="43">
        <f>IFERROR(VLOOKUP(N22,'[2]Price Movement'!$A:$J,7,FALSE),"")</f>
        <v>-0.11764705882352955</v>
      </c>
      <c r="T22" s="43">
        <f>IFERROR(VLOOKUP(N22,'[2]Price Movement'!$A:$J,8,FALSE),"")</f>
        <v>-0.23076923076923084</v>
      </c>
      <c r="U22" s="44">
        <f>IFERROR(VLOOKUP(N22,'[2]Price Movement'!$A:$J,9,FALSE),"")</f>
        <v>-0.47826086956521741</v>
      </c>
      <c r="V22" s="41">
        <f>IFERROR(IF(VLOOKUP(N22,'[1]Business Score'!$A:$P,16,FALSE)&lt;0,"",(VLOOKUP(N22,'[1]Business Score'!$A:$P,16,FALSE))),"")</f>
        <v>6.9570309693397032</v>
      </c>
      <c r="W22" s="48">
        <f t="shared" si="7"/>
        <v>-0.42882638130745743</v>
      </c>
      <c r="X22" s="49">
        <f>IFERROR(IF(VLOOKUP(N22,'[1]Valuation Sheet'!$B:$W,9,FALSE)&lt;0,"",VLOOKUP(N22,'[1]Valuation Sheet'!$B:$W,9,FALSE)),"")</f>
        <v>6.7267324409762912</v>
      </c>
      <c r="Y22" s="43">
        <f t="shared" si="8"/>
        <v>0.14373947800535819</v>
      </c>
      <c r="Z22" s="44">
        <f t="shared" si="0"/>
        <v>0</v>
      </c>
      <c r="AA22" s="50">
        <f>IFERROR(VLOOKUP(N22,'[1]Valuation Sheet'!$B:$W,21,FALSE),"")</f>
        <v>1.2674341582103414</v>
      </c>
      <c r="AB22" s="51">
        <f>IFERROR(VLOOKUP(N22,'[1]Valuation Sheet'!$B:$W,17,FALSE),"")</f>
        <v>0.2534868316420682</v>
      </c>
      <c r="AC22" s="21">
        <v>0</v>
      </c>
      <c r="AF22" s="4">
        <f>IFERROR(IF(VLOOKUP(N22,'[1]Business Score'!$A:$BU,73,FALSE)&lt;0,"",VLOOKUP(N22,'[1]Business Score'!$A:$BU,73,FALSE)),"")</f>
        <v>12.180238620377542</v>
      </c>
    </row>
    <row r="23" spans="1:32" x14ac:dyDescent="0.25">
      <c r="A23" s="20">
        <f>IFERROR(_xlfn.RANK.AVG(P23,P$5:P$92,'Market Summary'!$XFC$1),"")</f>
        <v>48</v>
      </c>
      <c r="B23" s="20">
        <f>IFERROR(_xlfn.RANK.AVG(Q23,Q$5:Q$92,'Market Summary'!$XFC$1),"")</f>
        <v>41</v>
      </c>
      <c r="C23" s="20">
        <f>IFERROR(_xlfn.RANK.AVG(R23,R$5:R$92,'Market Summary'!$XFC$1),"")</f>
        <v>33</v>
      </c>
      <c r="D23" s="20">
        <f>IFERROR(_xlfn.RANK.AVG(S23,S$5:S$92,'Market Summary'!$XFC$1),"")</f>
        <v>26</v>
      </c>
      <c r="E23" s="20">
        <f>IFERROR(_xlfn.RANK.AVG(T23,T$5:T$92,'Market Summary'!$XFC$1),"")</f>
        <v>22</v>
      </c>
      <c r="F23" s="21">
        <f>IFERROR(_xlfn.RANK.AVG(U23,U$5:U$92,'Market Summary'!$XFC$1),"")</f>
        <v>28</v>
      </c>
      <c r="G23" s="20">
        <f t="shared" si="1"/>
        <v>13</v>
      </c>
      <c r="H23" s="20">
        <f t="shared" si="2"/>
        <v>28</v>
      </c>
      <c r="I23" s="20">
        <f t="shared" si="3"/>
        <v>13</v>
      </c>
      <c r="J23" s="20">
        <f t="shared" si="4"/>
        <v>13</v>
      </c>
      <c r="K23" s="20">
        <f t="shared" si="5"/>
        <v>1</v>
      </c>
      <c r="L23" s="20">
        <f t="shared" si="6"/>
        <v>27</v>
      </c>
      <c r="M23" s="20"/>
      <c r="N23" s="25" t="s">
        <v>36</v>
      </c>
      <c r="O23" s="47" t="str">
        <f>IFERROR(VLOOKUP(N23,'[1]Valuation Sheet'!$B:$W,7,FALSE),"")</f>
        <v>16.20</v>
      </c>
      <c r="P23" s="43">
        <f>IFERROR(VLOOKUP(N23,'[1]Price List'!$B:$Y,MATCH("CLOSE",'[1]Price List'!$6:$6,0)-1,FALSE)/VLOOKUP(N23,'[1]Price List'!$B:$D,MATCH("PCLOSE",'[1]Price List'!$6:$6,0)-1,FALSE)-1,"")</f>
        <v>-9.1743119266056716E-3</v>
      </c>
      <c r="Q23" s="43">
        <f>IFERROR(VLOOKUP(N23,'[2]Price Movement'!$A:$J,6,FALSE),"")</f>
        <v>-0.20173535791757058</v>
      </c>
      <c r="R23" s="43">
        <f>IFERROR(VLOOKUP(N23,'[2]Price Movement'!$A:$J,5,FALSE),"")</f>
        <v>-6.1224489795918546E-2</v>
      </c>
      <c r="S23" s="43">
        <f>IFERROR(VLOOKUP(N23,'[2]Price Movement'!$A:$J,7,FALSE),"")</f>
        <v>-0.19825708061002179</v>
      </c>
      <c r="T23" s="43">
        <f>IFERROR(VLOOKUP(N23,'[2]Price Movement'!$A:$J,8,FALSE),"")</f>
        <v>0.20261437908496727</v>
      </c>
      <c r="U23" s="44">
        <f>IFERROR(VLOOKUP(N23,'[2]Price Movement'!$A:$J,9,FALSE),"")</f>
        <v>-0.26400000000000001</v>
      </c>
      <c r="V23" s="41">
        <f>IFERROR(IF(VLOOKUP(N23,'[1]Business Score'!$A:$P,16,FALSE)&lt;0,"",(VLOOKUP(N23,'[1]Business Score'!$A:$P,16,FALSE))),"")</f>
        <v>2.9870129870129869</v>
      </c>
      <c r="W23" s="48">
        <f t="shared" si="7"/>
        <v>-0.3701793199591763</v>
      </c>
      <c r="X23" s="49">
        <f>IFERROR(IF(VLOOKUP(N23,'[1]Valuation Sheet'!$B:$W,9,FALSE)&lt;0,"",VLOOKUP(N23,'[1]Valuation Sheet'!$B:$W,9,FALSE)),"")</f>
        <v>2.8707985282706368</v>
      </c>
      <c r="Y23" s="43">
        <f t="shared" si="8"/>
        <v>0.33478260869565218</v>
      </c>
      <c r="Z23" s="44">
        <f t="shared" si="0"/>
        <v>0.17279629629629631</v>
      </c>
      <c r="AA23" s="50">
        <f>IFERROR(VLOOKUP(N23,'[1]Valuation Sheet'!$B:$W,21,FALSE),"")</f>
        <v>1.8161295090168044</v>
      </c>
      <c r="AB23" s="51">
        <f>IFERROR(VLOOKUP(N23,'[1]Valuation Sheet'!$B:$W,17,FALSE),"")</f>
        <v>0.36322590180336078</v>
      </c>
      <c r="AC23" s="21">
        <v>2.7993000000000001</v>
      </c>
      <c r="AF23" s="4">
        <f>IFERROR(IF(VLOOKUP(N23,'[1]Business Score'!$A:$BU,73,FALSE)&lt;0,"",VLOOKUP(N23,'[1]Business Score'!$A:$BU,73,FALSE)),"")</f>
        <v>4.7426403763359675</v>
      </c>
    </row>
    <row r="24" spans="1:32" x14ac:dyDescent="0.25">
      <c r="A24" s="20" t="str">
        <f>IFERROR(_xlfn.RANK.AVG(P24,P$5:P$92,'Market Summary'!$XFC$1),"")</f>
        <v/>
      </c>
      <c r="B24" s="20">
        <f>IFERROR(_xlfn.RANK.AVG(Q24,Q$5:Q$92,'Market Summary'!$XFC$1),"")</f>
        <v>12</v>
      </c>
      <c r="C24" s="20">
        <f>IFERROR(_xlfn.RANK.AVG(R24,R$5:R$92,'Market Summary'!$XFC$1),"")</f>
        <v>15.5</v>
      </c>
      <c r="D24" s="20">
        <f>IFERROR(_xlfn.RANK.AVG(S24,S$5:S$92,'Market Summary'!$XFC$1),"")</f>
        <v>11</v>
      </c>
      <c r="E24" s="20" t="str">
        <f>IFERROR(_xlfn.RANK.AVG(T24,T$5:T$92,'Market Summary'!$XFC$1),"")</f>
        <v/>
      </c>
      <c r="F24" s="21" t="str">
        <f>IFERROR(_xlfn.RANK.AVG(U24,U$5:U$92,'Market Summary'!$XFC$1),"")</f>
        <v/>
      </c>
      <c r="G24" s="20" t="str">
        <f t="shared" si="1"/>
        <v/>
      </c>
      <c r="H24" s="20" t="str">
        <f t="shared" si="2"/>
        <v/>
      </c>
      <c r="I24" s="20" t="str">
        <f t="shared" si="3"/>
        <v/>
      </c>
      <c r="J24" s="20" t="str">
        <f t="shared" si="4"/>
        <v/>
      </c>
      <c r="K24" s="20" t="str">
        <f t="shared" si="5"/>
        <v/>
      </c>
      <c r="L24" s="20">
        <f t="shared" si="6"/>
        <v>55</v>
      </c>
      <c r="M24" s="20"/>
      <c r="N24" s="36" t="s">
        <v>37</v>
      </c>
      <c r="O24" s="47"/>
      <c r="P24" s="43" t="str">
        <f>IFERROR(VLOOKUP(N24,'[1]Price List'!$B:$Y,MATCH("CLOSE",'[1]Price List'!$6:$6,0)-1,FALSE)/VLOOKUP(N24,'[1]Price List'!$B:$D,MATCH("PCLOSE",'[1]Price List'!$6:$6,0)-1,FALSE)-1,"")</f>
        <v/>
      </c>
      <c r="Q24" s="43"/>
      <c r="R24" s="43"/>
      <c r="S24" s="43"/>
      <c r="T24" s="43"/>
      <c r="U24" s="44"/>
      <c r="V24" s="41" t="str">
        <f>IFERROR(IF(VLOOKUP(N24,'[1]Business Score'!$A:$P,16,FALSE)&lt;0,"",(VLOOKUP(N24,'[1]Business Score'!$A:$P,16,FALSE))),"")</f>
        <v/>
      </c>
      <c r="W24" s="48" t="str">
        <f t="shared" si="7"/>
        <v/>
      </c>
      <c r="X24" s="49"/>
      <c r="Y24" s="43" t="str">
        <f t="shared" si="8"/>
        <v/>
      </c>
      <c r="Z24" s="44" t="str">
        <f t="shared" si="0"/>
        <v/>
      </c>
      <c r="AA24" s="50"/>
      <c r="AB24" s="51"/>
      <c r="AC24" s="21">
        <v>0</v>
      </c>
      <c r="AF24" s="4" t="str">
        <f>IFERROR(IF(VLOOKUP(N24,'[1]Business Score'!$A:$BU,73,FALSE)&lt;0,"",VLOOKUP(N24,'[1]Business Score'!$A:$BU,73,FALSE)),"")</f>
        <v/>
      </c>
    </row>
    <row r="25" spans="1:32" x14ac:dyDescent="0.25">
      <c r="A25" s="20">
        <f>IFERROR(_xlfn.RANK.AVG(P25,P$5:P$92,'Market Summary'!$XFC$1),"")</f>
        <v>23.5</v>
      </c>
      <c r="B25" s="20">
        <f>IFERROR(_xlfn.RANK.AVG(Q25,Q$5:Q$92,'Market Summary'!$XFC$1),"")</f>
        <v>22</v>
      </c>
      <c r="C25" s="20">
        <f>IFERROR(_xlfn.RANK.AVG(R25,R$5:R$92,'Market Summary'!$XFC$1),"")</f>
        <v>15.5</v>
      </c>
      <c r="D25" s="20">
        <f>IFERROR(_xlfn.RANK.AVG(S25,S$5:S$92,'Market Summary'!$XFC$1),"")</f>
        <v>20</v>
      </c>
      <c r="E25" s="20">
        <f>IFERROR(_xlfn.RANK.AVG(T25,T$5:T$92,'Market Summary'!$XFC$1),"")</f>
        <v>50</v>
      </c>
      <c r="F25" s="21">
        <f>IFERROR(_xlfn.RANK.AVG(U25,U$5:U$92,'Market Summary'!$XFC$1),"")</f>
        <v>56</v>
      </c>
      <c r="G25" s="20" t="str">
        <f t="shared" si="1"/>
        <v/>
      </c>
      <c r="H25" s="20" t="str">
        <f t="shared" si="2"/>
        <v/>
      </c>
      <c r="I25" s="20" t="str">
        <f t="shared" si="3"/>
        <v/>
      </c>
      <c r="J25" s="20" t="str">
        <f t="shared" si="4"/>
        <v/>
      </c>
      <c r="K25" s="20">
        <f t="shared" si="5"/>
        <v>61.5</v>
      </c>
      <c r="L25" s="20">
        <f t="shared" si="6"/>
        <v>65</v>
      </c>
      <c r="M25" s="20"/>
      <c r="N25" s="25" t="s">
        <v>38</v>
      </c>
      <c r="O25" s="47" t="str">
        <f>IFERROR(VLOOKUP(N25,'[1]Valuation Sheet'!$B:$W,7,FALSE),"")</f>
        <v>1.69</v>
      </c>
      <c r="P25" s="43">
        <f>IFERROR(VLOOKUP(N25,'[1]Price List'!$B:$Y,MATCH("CLOSE",'[1]Price List'!$6:$6,0)-1,FALSE)/VLOOKUP(N25,'[1]Price List'!$B:$D,MATCH("PCLOSE",'[1]Price List'!$6:$6,0)-1,FALSE)-1,"")</f>
        <v>0</v>
      </c>
      <c r="Q25" s="43">
        <f>IFERROR(VLOOKUP(N25,'[2]Price Movement'!$A:$J,6,FALSE),"")</f>
        <v>-8.1521739130434812E-2</v>
      </c>
      <c r="R25" s="43">
        <f>IFERROR(VLOOKUP(N25,'[2]Price Movement'!$A:$J,5,FALSE),"")</f>
        <v>0</v>
      </c>
      <c r="S25" s="43">
        <f>IFERROR(VLOOKUP(N25,'[2]Price Movement'!$A:$J,7,FALSE),"")</f>
        <v>-0.17560975609756091</v>
      </c>
      <c r="T25" s="43">
        <f>IFERROR(VLOOKUP(N25,'[2]Price Movement'!$A:$J,8,FALSE),"")</f>
        <v>-0.5266106442577031</v>
      </c>
      <c r="U25" s="44">
        <f>IFERROR(VLOOKUP(N25,'[2]Price Movement'!$A:$J,9,FALSE),"")</f>
        <v>-0.8338249754178958</v>
      </c>
      <c r="V25" s="41" t="str">
        <f>IFERROR(IF(VLOOKUP(N25,'[1]Business Score'!$A:$P,16,FALSE)&lt;0,"",(VLOOKUP(N25,'[1]Business Score'!$A:$P,16,FALSE))),"")</f>
        <v/>
      </c>
      <c r="W25" s="48" t="str">
        <f t="shared" si="7"/>
        <v/>
      </c>
      <c r="X25" s="49" t="str">
        <f>IFERROR(IF(VLOOKUP(N25,'[1]Valuation Sheet'!$B:$W,9,FALSE)&lt;0,"",VLOOKUP(N25,'[1]Valuation Sheet'!$B:$W,9,FALSE)),"")</f>
        <v/>
      </c>
      <c r="Y25" s="43" t="str">
        <f t="shared" si="8"/>
        <v/>
      </c>
      <c r="Z25" s="44">
        <f t="shared" si="0"/>
        <v>0</v>
      </c>
      <c r="AA25" s="50">
        <f>IFERROR(VLOOKUP(N25,'[1]Valuation Sheet'!$B:$W,21,FALSE),"")</f>
        <v>-0.40768922460301016</v>
      </c>
      <c r="AB25" s="51">
        <f>IFERROR(VLOOKUP(N25,'[1]Valuation Sheet'!$B:$W,17,FALSE),"")</f>
        <v>-8.153784492060201E-2</v>
      </c>
      <c r="AC25" s="21">
        <v>0</v>
      </c>
      <c r="AF25" s="4">
        <f>IFERROR(IF(VLOOKUP(N25,'[1]Business Score'!$A:$BU,73,FALSE)&lt;0,"",VLOOKUP(N25,'[1]Business Score'!$A:$BU,73,FALSE)),"")</f>
        <v>87.454589192052069</v>
      </c>
    </row>
    <row r="26" spans="1:32" x14ac:dyDescent="0.25">
      <c r="A26" s="20">
        <f>IFERROR(_xlfn.RANK.AVG(P26,P$5:P$92,'Market Summary'!$XFC$1),"")</f>
        <v>23.5</v>
      </c>
      <c r="B26" s="20">
        <f>IFERROR(_xlfn.RANK.AVG(Q26,Q$5:Q$92,'Market Summary'!$XFC$1),"")</f>
        <v>61</v>
      </c>
      <c r="C26" s="20">
        <f>IFERROR(_xlfn.RANK.AVG(R26,R$5:R$92,'Market Summary'!$XFC$1),"")</f>
        <v>23</v>
      </c>
      <c r="D26" s="20">
        <f>IFERROR(_xlfn.RANK.AVG(S26,S$5:S$92,'Market Summary'!$XFC$1),"")</f>
        <v>61</v>
      </c>
      <c r="E26" s="20">
        <f>IFERROR(_xlfn.RANK.AVG(T26,T$5:T$92,'Market Summary'!$XFC$1),"")</f>
        <v>49</v>
      </c>
      <c r="F26" s="21">
        <f>IFERROR(_xlfn.RANK.AVG(U26,U$5:U$92,'Market Summary'!$XFC$1),"")</f>
        <v>52</v>
      </c>
      <c r="G26" s="20">
        <f t="shared" si="1"/>
        <v>52</v>
      </c>
      <c r="H26" s="20">
        <f t="shared" si="2"/>
        <v>54</v>
      </c>
      <c r="I26" s="20">
        <f t="shared" si="3"/>
        <v>56</v>
      </c>
      <c r="J26" s="20">
        <f t="shared" si="4"/>
        <v>52</v>
      </c>
      <c r="K26" s="20">
        <f t="shared" si="5"/>
        <v>41</v>
      </c>
      <c r="L26" s="20">
        <f t="shared" si="6"/>
        <v>57</v>
      </c>
      <c r="M26" s="20"/>
      <c r="N26" s="25" t="s">
        <v>39</v>
      </c>
      <c r="O26" s="47" t="str">
        <f>IFERROR(VLOOKUP(N26,'[1]Valuation Sheet'!$B:$W,7,FALSE),"")</f>
        <v>41.40</v>
      </c>
      <c r="P26" s="43">
        <f>IFERROR(VLOOKUP(N26,'[1]Price List'!$B:$Y,MATCH("CLOSE",'[1]Price List'!$6:$6,0)-1,FALSE)/VLOOKUP(N26,'[1]Price List'!$B:$D,MATCH("PCLOSE",'[1]Price List'!$6:$6,0)-1,FALSE)-1,"")</f>
        <v>0</v>
      </c>
      <c r="Q26" s="43">
        <f>IFERROR(VLOOKUP(N26,'[2]Price Movement'!$A:$J,6,FALSE),"")</f>
        <v>-0.36111111111111116</v>
      </c>
      <c r="R26" s="43">
        <f>IFERROR(VLOOKUP(N26,'[2]Price Movement'!$A:$J,5,FALSE),"")</f>
        <v>-3.7656903765690308E-2</v>
      </c>
      <c r="S26" s="43">
        <f>IFERROR(VLOOKUP(N26,'[2]Price Movement'!$A:$J,7,FALSE),"")</f>
        <v>-0.52577319587628868</v>
      </c>
      <c r="T26" s="43">
        <f>IFERROR(VLOOKUP(N26,'[2]Price Movement'!$A:$J,8,FALSE),"")</f>
        <v>-0.52058363731109947</v>
      </c>
      <c r="U26" s="44">
        <f>IFERROR(VLOOKUP(N26,'[2]Price Movement'!$A:$J,9,FALSE),"")</f>
        <v>-0.76708860759493669</v>
      </c>
      <c r="V26" s="41">
        <f>IFERROR(IF(VLOOKUP(N26,'[1]Business Score'!$A:$P,16,FALSE)&lt;0,"",(VLOOKUP(N26,'[1]Business Score'!$A:$P,16,FALSE))),"")</f>
        <v>14.996416133428546</v>
      </c>
      <c r="W26" s="48">
        <f t="shared" si="7"/>
        <v>0.44665604491683797</v>
      </c>
      <c r="X26" s="49">
        <f>IFERROR(IF(VLOOKUP(N26,'[1]Valuation Sheet'!$B:$W,9,FALSE)&lt;0,"",VLOOKUP(N26,'[1]Valuation Sheet'!$B:$W,9,FALSE)),"")</f>
        <v>16.514724659222519</v>
      </c>
      <c r="Y26" s="43">
        <f t="shared" si="8"/>
        <v>6.6682598769108412E-2</v>
      </c>
      <c r="Z26" s="44">
        <f t="shared" si="0"/>
        <v>4.4521739130434786E-2</v>
      </c>
      <c r="AA26" s="50">
        <f>IFERROR(VLOOKUP(N26,'[1]Valuation Sheet'!$B:$W,21,FALSE),"")</f>
        <v>-4.9984277321671766E-2</v>
      </c>
      <c r="AB26" s="51">
        <f>IFERROR(VLOOKUP(N26,'[1]Valuation Sheet'!$B:$W,17,FALSE),"")</f>
        <v>-9.9968554643344865E-3</v>
      </c>
      <c r="AC26" s="21">
        <v>1.8431999999999999</v>
      </c>
      <c r="AF26" s="4">
        <f>IFERROR(IF(VLOOKUP(N26,'[1]Business Score'!$A:$BU,73,FALSE)&lt;0,"",VLOOKUP(N26,'[1]Business Score'!$A:$BU,73,FALSE)),"")</f>
        <v>10.366262378760963</v>
      </c>
    </row>
    <row r="27" spans="1:32" x14ac:dyDescent="0.25">
      <c r="A27" s="20">
        <f>IFERROR(_xlfn.RANK.AVG(P27,P$5:P$92,'Market Summary'!$XFC$1),"")</f>
        <v>23.5</v>
      </c>
      <c r="B27" s="20">
        <f>IFERROR(_xlfn.RANK.AVG(Q27,Q$5:Q$92,'Market Summary'!$XFC$1),"")</f>
        <v>68</v>
      </c>
      <c r="C27" s="20">
        <f>IFERROR(_xlfn.RANK.AVG(R27,R$5:R$92,'Market Summary'!$XFC$1),"")</f>
        <v>59</v>
      </c>
      <c r="D27" s="20">
        <f>IFERROR(_xlfn.RANK.AVG(S27,S$5:S$92,'Market Summary'!$XFC$1),"")</f>
        <v>66</v>
      </c>
      <c r="E27" s="20">
        <f>IFERROR(_xlfn.RANK.AVG(T27,T$5:T$92,'Market Summary'!$XFC$1),"")</f>
        <v>33</v>
      </c>
      <c r="F27" s="21">
        <f>IFERROR(_xlfn.RANK.AVG(U27,U$5:U$92,'Market Summary'!$XFC$1),"")</f>
        <v>38</v>
      </c>
      <c r="G27" s="20">
        <f t="shared" si="1"/>
        <v>61</v>
      </c>
      <c r="H27" s="20">
        <f t="shared" si="2"/>
        <v>45</v>
      </c>
      <c r="I27" s="20">
        <f t="shared" si="3"/>
        <v>63</v>
      </c>
      <c r="J27" s="20">
        <f t="shared" si="4"/>
        <v>61</v>
      </c>
      <c r="K27" s="20">
        <f t="shared" si="5"/>
        <v>61.5</v>
      </c>
      <c r="L27" s="20">
        <f t="shared" si="6"/>
        <v>69</v>
      </c>
      <c r="M27" s="20"/>
      <c r="N27" s="25" t="s">
        <v>40</v>
      </c>
      <c r="O27" s="47" t="str">
        <f>IFERROR(VLOOKUP(N27,'[1]Valuation Sheet'!$B:$W,7,FALSE),"")</f>
        <v>12.00</v>
      </c>
      <c r="P27" s="43">
        <f>IFERROR(VLOOKUP(N27,'[1]Price List'!$B:$Y,MATCH("CLOSE",'[1]Price List'!$6:$6,0)-1,FALSE)/VLOOKUP(N27,'[1]Price List'!$B:$D,MATCH("PCLOSE",'[1]Price List'!$6:$6,0)-1,FALSE)-1,"")</f>
        <v>0</v>
      </c>
      <c r="Q27" s="43">
        <f>IFERROR(VLOOKUP(N27,'[2]Price Movement'!$A:$J,6,FALSE),"")</f>
        <v>-0.51428571428571423</v>
      </c>
      <c r="R27" s="43">
        <f>IFERROR(VLOOKUP(N27,'[2]Price Movement'!$A:$J,5,FALSE),"")</f>
        <v>-0.16393442622950816</v>
      </c>
      <c r="S27" s="43">
        <f>IFERROR(VLOOKUP(N27,'[2]Price Movement'!$A:$J,7,FALSE),"")</f>
        <v>-0.60969387755102034</v>
      </c>
      <c r="T27" s="43">
        <f>IFERROR(VLOOKUP(N27,'[2]Price Movement'!$A:$J,8,FALSE),"")</f>
        <v>-0.17962466487935647</v>
      </c>
      <c r="U27" s="44">
        <f>IFERROR(VLOOKUP(N27,'[2]Price Movement'!$A:$J,9,FALSE),"")</f>
        <v>-0.45454545454545459</v>
      </c>
      <c r="V27" s="41">
        <f>IFERROR(IF(VLOOKUP(N27,'[1]Business Score'!$A:$P,16,FALSE)&lt;0,"",(VLOOKUP(N27,'[1]Business Score'!$A:$P,16,FALSE))),"")</f>
        <v>127.20946443055875</v>
      </c>
      <c r="W27" s="48">
        <f t="shared" si="7"/>
        <v>2.7799918836907578E-2</v>
      </c>
      <c r="X27" s="49">
        <f>IFERROR(IF(VLOOKUP(N27,'[1]Valuation Sheet'!$B:$W,9,FALSE)&lt;0,"",VLOOKUP(N27,'[1]Valuation Sheet'!$B:$W,9,FALSE)),"")</f>
        <v>37.399777044530374</v>
      </c>
      <c r="Y27" s="43">
        <f t="shared" si="8"/>
        <v>7.8610503115975391E-3</v>
      </c>
      <c r="Z27" s="44">
        <f t="shared" si="0"/>
        <v>0</v>
      </c>
      <c r="AA27" s="50">
        <f>IFERROR(VLOOKUP(N27,'[1]Valuation Sheet'!$B:$W,21,FALSE),"")</f>
        <v>-0.63753206587011002</v>
      </c>
      <c r="AB27" s="51">
        <f>IFERROR(VLOOKUP(N27,'[1]Valuation Sheet'!$B:$W,17,FALSE),"")</f>
        <v>-0.127506413174022</v>
      </c>
      <c r="AC27" s="21">
        <v>0</v>
      </c>
      <c r="AF27" s="4">
        <f>IFERROR(IF(VLOOKUP(N27,'[1]Business Score'!$A:$BU,73,FALSE)&lt;0,"",VLOOKUP(N27,'[1]Business Score'!$A:$BU,73,FALSE)),"")</f>
        <v>123.76870449115543</v>
      </c>
    </row>
    <row r="28" spans="1:32" x14ac:dyDescent="0.25">
      <c r="A28" s="20">
        <f>IFERROR(_xlfn.RANK.AVG(P28,P$5:P$92,'Market Summary'!$XFC$1),"")</f>
        <v>23.5</v>
      </c>
      <c r="B28" s="20">
        <f>IFERROR(_xlfn.RANK.AVG(Q28,Q$5:Q$92,'Market Summary'!$XFC$1),"")</f>
        <v>53</v>
      </c>
      <c r="C28" s="20">
        <f>IFERROR(_xlfn.RANK.AVG(R28,R$5:R$92,'Market Summary'!$XFC$1),"")</f>
        <v>35</v>
      </c>
      <c r="D28" s="20">
        <f>IFERROR(_xlfn.RANK.AVG(S28,S$5:S$92,'Market Summary'!$XFC$1),"")</f>
        <v>55</v>
      </c>
      <c r="E28" s="20">
        <f>IFERROR(_xlfn.RANK.AVG(T28,T$5:T$92,'Market Summary'!$XFC$1),"")</f>
        <v>52</v>
      </c>
      <c r="F28" s="21">
        <f>IFERROR(_xlfn.RANK.AVG(U28,U$5:U$92,'Market Summary'!$XFC$1),"")</f>
        <v>50</v>
      </c>
      <c r="G28" s="20">
        <f t="shared" si="1"/>
        <v>59</v>
      </c>
      <c r="H28" s="20">
        <f t="shared" si="2"/>
        <v>43</v>
      </c>
      <c r="I28" s="20">
        <f t="shared" si="3"/>
        <v>52</v>
      </c>
      <c r="J28" s="20">
        <f t="shared" si="4"/>
        <v>59</v>
      </c>
      <c r="K28" s="20">
        <f t="shared" si="5"/>
        <v>36</v>
      </c>
      <c r="L28" s="20">
        <f t="shared" si="6"/>
        <v>58</v>
      </c>
      <c r="M28" s="20"/>
      <c r="N28" s="25" t="s">
        <v>41</v>
      </c>
      <c r="O28" s="47" t="str">
        <f>IFERROR(VLOOKUP(N28,'[1]Valuation Sheet'!$B:$W,7,FALSE),"")</f>
        <v>50.00</v>
      </c>
      <c r="P28" s="43">
        <f>IFERROR(VLOOKUP(N28,'[1]Price List'!$B:$Y,MATCH("CLOSE",'[1]Price List'!$6:$6,0)-1,FALSE)/VLOOKUP(N28,'[1]Price List'!$B:$D,MATCH("PCLOSE",'[1]Price List'!$6:$6,0)-1,FALSE)-1,"")</f>
        <v>0</v>
      </c>
      <c r="Q28" s="43">
        <f>IFERROR(VLOOKUP(N28,'[2]Price Movement'!$A:$J,6,FALSE),"")</f>
        <v>-0.28352490421455934</v>
      </c>
      <c r="R28" s="43">
        <f>IFERROR(VLOOKUP(N28,'[2]Price Movement'!$A:$J,5,FALSE),"")</f>
        <v>-6.4999999999999947E-2</v>
      </c>
      <c r="S28" s="43">
        <f>IFERROR(VLOOKUP(N28,'[2]Price Movement'!$A:$J,7,FALSE),"")</f>
        <v>-0.46875</v>
      </c>
      <c r="T28" s="43">
        <f>IFERROR(VLOOKUP(N28,'[2]Price Movement'!$A:$J,8,FALSE),"")</f>
        <v>-0.59051094890510947</v>
      </c>
      <c r="U28" s="44">
        <f>IFERROR(VLOOKUP(N28,'[2]Price Movement'!$A:$J,9,FALSE),"")</f>
        <v>-0.68483146067415723</v>
      </c>
      <c r="V28" s="41">
        <f>IFERROR(IF(VLOOKUP(N28,'[1]Business Score'!$A:$P,16,FALSE)&lt;0,"",(VLOOKUP(N28,'[1]Business Score'!$A:$P,16,FALSE))),"")</f>
        <v>55.920822693985677</v>
      </c>
      <c r="W28" s="48">
        <f t="shared" si="7"/>
        <v>1.6909032562487436E-2</v>
      </c>
      <c r="X28" s="49">
        <f>IFERROR(IF(VLOOKUP(N28,'[1]Valuation Sheet'!$B:$W,9,FALSE)&lt;0,"",VLOOKUP(N28,'[1]Valuation Sheet'!$B:$W,9,FALSE)),"")</f>
        <v>9.3767923290369666</v>
      </c>
      <c r="Y28" s="43">
        <f t="shared" si="8"/>
        <v>1.7882426470588221E-2</v>
      </c>
      <c r="Z28" s="44">
        <f t="shared" si="0"/>
        <v>5.1707999999999997E-2</v>
      </c>
      <c r="AA28" s="50">
        <f>IFERROR(VLOOKUP(N28,'[1]Valuation Sheet'!$B:$W,21,FALSE),"")</f>
        <v>-0.17377746840924668</v>
      </c>
      <c r="AB28" s="51">
        <f>IFERROR(VLOOKUP(N28,'[1]Valuation Sheet'!$B:$W,17,FALSE),"")</f>
        <v>-3.4755493681849381E-2</v>
      </c>
      <c r="AC28" s="21">
        <v>2.5853999999999999</v>
      </c>
      <c r="AF28" s="4">
        <f>IFERROR(IF(VLOOKUP(N28,'[1]Business Score'!$A:$BU,73,FALSE)&lt;0,"",VLOOKUP(N28,'[1]Business Score'!$A:$BU,73,FALSE)),"")</f>
        <v>54.990978448752671</v>
      </c>
    </row>
    <row r="29" spans="1:32" x14ac:dyDescent="0.25">
      <c r="A29" s="20" t="str">
        <f>IFERROR(_xlfn.RANK.AVG(P29,P$5:P$92,'Market Summary'!$XFC$1),"")</f>
        <v/>
      </c>
      <c r="B29" s="20">
        <f>IFERROR(_xlfn.RANK.AVG(Q29,Q$5:Q$92,'Market Summary'!$XFC$1),"")</f>
        <v>12</v>
      </c>
      <c r="C29" s="20">
        <f>IFERROR(_xlfn.RANK.AVG(R29,R$5:R$92,'Market Summary'!$XFC$1),"")</f>
        <v>15.5</v>
      </c>
      <c r="D29" s="20">
        <f>IFERROR(_xlfn.RANK.AVG(S29,S$5:S$92,'Market Summary'!$XFC$1),"")</f>
        <v>11</v>
      </c>
      <c r="E29" s="20" t="str">
        <f>IFERROR(_xlfn.RANK.AVG(T29,T$5:T$92,'Market Summary'!$XFC$1),"")</f>
        <v/>
      </c>
      <c r="F29" s="21" t="str">
        <f>IFERROR(_xlfn.RANK.AVG(U29,U$5:U$92,'Market Summary'!$XFC$1),"")</f>
        <v/>
      </c>
      <c r="G29" s="20" t="str">
        <f t="shared" si="1"/>
        <v/>
      </c>
      <c r="H29" s="20" t="str">
        <f t="shared" si="2"/>
        <v/>
      </c>
      <c r="I29" s="20" t="str">
        <f t="shared" si="3"/>
        <v/>
      </c>
      <c r="J29" s="20" t="str">
        <f t="shared" si="4"/>
        <v/>
      </c>
      <c r="K29" s="20" t="str">
        <f t="shared" si="5"/>
        <v/>
      </c>
      <c r="L29" s="20">
        <f t="shared" si="6"/>
        <v>55</v>
      </c>
      <c r="M29" s="20"/>
      <c r="N29" s="36" t="s">
        <v>42</v>
      </c>
      <c r="O29" s="47"/>
      <c r="P29" s="43" t="str">
        <f>IFERROR(VLOOKUP(N29,'[1]Price List'!$B:$Y,MATCH("CLOSE",'[1]Price List'!$6:$6,0)-1,FALSE)/VLOOKUP(N29,'[1]Price List'!$B:$D,MATCH("PCLOSE",'[1]Price List'!$6:$6,0)-1,FALSE)-1,"")</f>
        <v/>
      </c>
      <c r="Q29" s="43"/>
      <c r="R29" s="43"/>
      <c r="S29" s="43"/>
      <c r="T29" s="43"/>
      <c r="U29" s="44"/>
      <c r="V29" s="41" t="str">
        <f>IFERROR(IF(VLOOKUP(N29,'[1]Business Score'!$A:$P,16,FALSE)&lt;0,"",(VLOOKUP(N29,'[1]Business Score'!$A:$P,16,FALSE))),"")</f>
        <v/>
      </c>
      <c r="W29" s="48" t="str">
        <f t="shared" si="7"/>
        <v/>
      </c>
      <c r="X29" s="49"/>
      <c r="Y29" s="43" t="str">
        <f t="shared" si="8"/>
        <v/>
      </c>
      <c r="Z29" s="44" t="str">
        <f t="shared" si="0"/>
        <v/>
      </c>
      <c r="AA29" s="50"/>
      <c r="AB29" s="51"/>
      <c r="AC29" s="21">
        <v>0</v>
      </c>
      <c r="AF29" s="4" t="str">
        <f>IFERROR(IF(VLOOKUP(N29,'[1]Business Score'!$A:$BU,73,FALSE)&lt;0,"",VLOOKUP(N29,'[1]Business Score'!$A:$BU,73,FALSE)),"")</f>
        <v/>
      </c>
    </row>
    <row r="30" spans="1:32" x14ac:dyDescent="0.25">
      <c r="A30" s="20">
        <f>IFERROR(_xlfn.RANK.AVG(P30,P$5:P$92,'Market Summary'!$XFC$1),"")</f>
        <v>59</v>
      </c>
      <c r="B30" s="20">
        <f>IFERROR(_xlfn.RANK.AVG(Q30,Q$5:Q$92,'Market Summary'!$XFC$1),"")</f>
        <v>64</v>
      </c>
      <c r="C30" s="20">
        <f>IFERROR(_xlfn.RANK.AVG(R30,R$5:R$92,'Market Summary'!$XFC$1),"")</f>
        <v>48</v>
      </c>
      <c r="D30" s="20">
        <f>IFERROR(_xlfn.RANK.AVG(S30,S$5:S$92,'Market Summary'!$XFC$1),"")</f>
        <v>56</v>
      </c>
      <c r="E30" s="20">
        <f>IFERROR(_xlfn.RANK.AVG(T30,T$5:T$92,'Market Summary'!$XFC$1),"")</f>
        <v>8</v>
      </c>
      <c r="F30" s="21">
        <f>IFERROR(_xlfn.RANK.AVG(U30,U$5:U$92,'Market Summary'!$XFC$1),"")</f>
        <v>17</v>
      </c>
      <c r="G30" s="20">
        <f t="shared" si="1"/>
        <v>57</v>
      </c>
      <c r="H30" s="20">
        <f t="shared" si="2"/>
        <v>12</v>
      </c>
      <c r="I30" s="20">
        <f t="shared" si="3"/>
        <v>64</v>
      </c>
      <c r="J30" s="20">
        <f t="shared" si="4"/>
        <v>57</v>
      </c>
      <c r="K30" s="20">
        <f t="shared" si="5"/>
        <v>19</v>
      </c>
      <c r="L30" s="20">
        <f t="shared" si="6"/>
        <v>48</v>
      </c>
      <c r="M30" s="20"/>
      <c r="N30" s="25" t="s">
        <v>43</v>
      </c>
      <c r="O30" s="47" t="str">
        <f>IFERROR(VLOOKUP(N30,'[1]Valuation Sheet'!$B:$W,7,FALSE),"")</f>
        <v>13.25</v>
      </c>
      <c r="P30" s="43">
        <f>IFERROR(VLOOKUP(N30,'[1]Price List'!$B:$Y,MATCH("CLOSE",'[1]Price List'!$6:$6,0)-1,FALSE)/VLOOKUP(N30,'[1]Price List'!$B:$D,MATCH("PCLOSE",'[1]Price List'!$6:$6,0)-1,FALSE)-1,"")</f>
        <v>-5.3571428571428603E-2</v>
      </c>
      <c r="Q30" s="43">
        <f>IFERROR(VLOOKUP(N30,'[2]Price Movement'!$A:$J,6,FALSE),"")</f>
        <v>-0.38144329896907214</v>
      </c>
      <c r="R30" s="43">
        <f>IFERROR(VLOOKUP(N30,'[2]Price Movement'!$A:$J,5,FALSE),"")</f>
        <v>-0.101123595505618</v>
      </c>
      <c r="S30" s="43">
        <f>IFERROR(VLOOKUP(N30,'[2]Price Movement'!$A:$J,7,FALSE),"")</f>
        <v>-0.47826086956521741</v>
      </c>
      <c r="T30" s="43">
        <f>IFERROR(VLOOKUP(N30,'[2]Price Movement'!$A:$J,8,FALSE),"")</f>
        <v>0.71673819742489275</v>
      </c>
      <c r="U30" s="44">
        <f>IFERROR(VLOOKUP(N30,'[2]Price Movement'!$A:$J,9,FALSE),"")</f>
        <v>-5.0632911392405111E-2</v>
      </c>
      <c r="V30" s="41">
        <f>IFERROR(IF(VLOOKUP(N30,'[1]Business Score'!$A:$P,16,FALSE)&lt;0,"",(VLOOKUP(N30,'[1]Business Score'!$A:$P,16,FALSE))),"")</f>
        <v>27.511986767446242</v>
      </c>
      <c r="W30" s="48">
        <f t="shared" si="7"/>
        <v>-0.59013501005500535</v>
      </c>
      <c r="X30" s="49">
        <f>IFERROR(IF(VLOOKUP(N30,'[1]Valuation Sheet'!$B:$W,9,FALSE)&lt;0,"",VLOOKUP(N30,'[1]Valuation Sheet'!$B:$W,9,FALSE)),"")</f>
        <v>54.540657119701429</v>
      </c>
      <c r="Y30" s="43">
        <f t="shared" si="8"/>
        <v>3.6347792998477929E-2</v>
      </c>
      <c r="Z30" s="44">
        <f t="shared" si="0"/>
        <v>9.4339622641509441E-2</v>
      </c>
      <c r="AA30" s="50">
        <f>IFERROR(VLOOKUP(N30,'[1]Valuation Sheet'!$B:$W,21,FALSE),"")</f>
        <v>0.37501955588445335</v>
      </c>
      <c r="AB30" s="51">
        <f>IFERROR(VLOOKUP(N30,'[1]Valuation Sheet'!$B:$W,17,FALSE),"")</f>
        <v>7.5003911176890758E-2</v>
      </c>
      <c r="AC30" s="21">
        <v>1.25</v>
      </c>
      <c r="AF30" s="4">
        <f>IFERROR(IF(VLOOKUP(N30,'[1]Business Score'!$A:$BU,73,FALSE)&lt;0,"",VLOOKUP(N30,'[1]Business Score'!$A:$BU,73,FALSE)),"")</f>
        <v>67.124510368983806</v>
      </c>
    </row>
    <row r="31" spans="1:32" x14ac:dyDescent="0.25">
      <c r="A31" s="20">
        <f>IFERROR(_xlfn.RANK.AVG(P31,P$5:P$92,'Market Summary'!$XFC$1),"")</f>
        <v>23.5</v>
      </c>
      <c r="B31" s="20">
        <f>IFERROR(_xlfn.RANK.AVG(Q31,Q$5:Q$92,'Market Summary'!$XFC$1),"")</f>
        <v>23</v>
      </c>
      <c r="C31" s="20">
        <f>IFERROR(_xlfn.RANK.AVG(R31,R$5:R$92,'Market Summary'!$XFC$1),"")</f>
        <v>32</v>
      </c>
      <c r="D31" s="20">
        <f>IFERROR(_xlfn.RANK.AVG(S31,S$5:S$92,'Market Summary'!$XFC$1),"")</f>
        <v>35</v>
      </c>
      <c r="E31" s="20">
        <f>IFERROR(_xlfn.RANK.AVG(T31,T$5:T$92,'Market Summary'!$XFC$1),"")</f>
        <v>29</v>
      </c>
      <c r="F31" s="21">
        <f>IFERROR(_xlfn.RANK.AVG(U31,U$5:U$92,'Market Summary'!$XFC$1),"")</f>
        <v>31</v>
      </c>
      <c r="G31" s="20">
        <f t="shared" si="1"/>
        <v>43</v>
      </c>
      <c r="H31" s="20">
        <f t="shared" si="2"/>
        <v>14</v>
      </c>
      <c r="I31" s="20">
        <f t="shared" si="3"/>
        <v>53</v>
      </c>
      <c r="J31" s="20">
        <f t="shared" si="4"/>
        <v>43</v>
      </c>
      <c r="K31" s="20">
        <f t="shared" si="5"/>
        <v>17</v>
      </c>
      <c r="L31" s="20">
        <f t="shared" si="6"/>
        <v>62</v>
      </c>
      <c r="M31" s="20"/>
      <c r="N31" s="25" t="s">
        <v>44</v>
      </c>
      <c r="O31" s="47" t="str">
        <f>IFERROR(VLOOKUP(N31,'[1]Valuation Sheet'!$B:$W,7,FALSE),"")</f>
        <v>165.00</v>
      </c>
      <c r="P31" s="43">
        <f>IFERROR(VLOOKUP(N31,'[1]Price List'!$B:$Y,MATCH("CLOSE",'[1]Price List'!$6:$6,0)-1,FALSE)/VLOOKUP(N31,'[1]Price List'!$B:$D,MATCH("PCLOSE",'[1]Price List'!$6:$6,0)-1,FALSE)-1,"")</f>
        <v>0</v>
      </c>
      <c r="Q31" s="43">
        <f>IFERROR(VLOOKUP(N31,'[2]Price Movement'!$A:$J,6,FALSE),"")</f>
        <v>-8.6021505376344121E-2</v>
      </c>
      <c r="R31" s="43">
        <f>IFERROR(VLOOKUP(N31,'[2]Price Movement'!$A:$J,5,FALSE),"")</f>
        <v>-6.0773480662983381E-2</v>
      </c>
      <c r="S31" s="43">
        <f>IFERROR(VLOOKUP(N31,'[2]Price Movement'!$A:$J,7,FALSE),"")</f>
        <v>-0.26086956521739135</v>
      </c>
      <c r="T31" s="43">
        <f>IFERROR(VLOOKUP(N31,'[2]Price Movement'!$A:$J,8,FALSE),"")</f>
        <v>-9.3333333333333379E-2</v>
      </c>
      <c r="U31" s="44">
        <f>IFERROR(VLOOKUP(N31,'[2]Price Movement'!$A:$J,9,FALSE),"")</f>
        <v>-0.2857142857142857</v>
      </c>
      <c r="V31" s="41">
        <f>IFERROR(IF(VLOOKUP(N31,'[1]Business Score'!$A:$P,16,FALSE)&lt;0,"",(VLOOKUP(N31,'[1]Business Score'!$A:$P,16,FALSE))),"")</f>
        <v>7.5783001345032988</v>
      </c>
      <c r="W31" s="48">
        <f t="shared" si="7"/>
        <v>-0.56878620617616882</v>
      </c>
      <c r="X31" s="49">
        <f>IFERROR(IF(VLOOKUP(N31,'[1]Valuation Sheet'!$B:$W,9,FALSE)&lt;0,"",VLOOKUP(N31,'[1]Valuation Sheet'!$B:$W,9,FALSE)),"")</f>
        <v>10.689624478716464</v>
      </c>
      <c r="Y31" s="43">
        <f t="shared" si="8"/>
        <v>0.13195571331981068</v>
      </c>
      <c r="Z31" s="44">
        <f t="shared" si="0"/>
        <v>9.6991818181818179E-2</v>
      </c>
      <c r="AA31" s="50">
        <f>IFERROR(VLOOKUP(N31,'[1]Valuation Sheet'!$B:$W,21,FALSE),"")</f>
        <v>-0.3020126566776048</v>
      </c>
      <c r="AB31" s="51">
        <f>IFERROR(VLOOKUP(N31,'[1]Valuation Sheet'!$B:$W,17,FALSE),"")</f>
        <v>-6.0402531335520981E-2</v>
      </c>
      <c r="AC31" s="21">
        <v>16.00365</v>
      </c>
      <c r="AF31" s="4">
        <f>IFERROR(IF(VLOOKUP(N31,'[1]Business Score'!$A:$BU,73,FALSE)&lt;0,"",VLOOKUP(N31,'[1]Business Score'!$A:$BU,73,FALSE)),"")</f>
        <v>17.57434535500817</v>
      </c>
    </row>
    <row r="32" spans="1:32" x14ac:dyDescent="0.25">
      <c r="A32" s="20">
        <f>IFERROR(_xlfn.RANK.AVG(P32,P$5:P$92,'Market Summary'!$XFC$1),"")</f>
        <v>53</v>
      </c>
      <c r="B32" s="20">
        <f>IFERROR(_xlfn.RANK.AVG(Q32,Q$5:Q$92,'Market Summary'!$XFC$1),"")</f>
        <v>6</v>
      </c>
      <c r="C32" s="20">
        <f>IFERROR(_xlfn.RANK.AVG(R32,R$5:R$92,'Market Summary'!$XFC$1),"")</f>
        <v>4</v>
      </c>
      <c r="D32" s="20">
        <f>IFERROR(_xlfn.RANK.AVG(S32,S$5:S$92,'Market Summary'!$XFC$1),"")</f>
        <v>67</v>
      </c>
      <c r="E32" s="20">
        <f>IFERROR(_xlfn.RANK.AVG(T32,T$5:T$92,'Market Summary'!$XFC$1),"")</f>
        <v>57</v>
      </c>
      <c r="F32" s="21">
        <f>IFERROR(_xlfn.RANK.AVG(U32,U$5:U$92,'Market Summary'!$XFC$1),"")</f>
        <v>62</v>
      </c>
      <c r="G32" s="20" t="str">
        <f t="shared" si="1"/>
        <v/>
      </c>
      <c r="H32" s="20" t="str">
        <f t="shared" si="2"/>
        <v/>
      </c>
      <c r="I32" s="20">
        <f t="shared" si="3"/>
        <v>58</v>
      </c>
      <c r="J32" s="20" t="str">
        <f t="shared" si="4"/>
        <v/>
      </c>
      <c r="K32" s="20">
        <f t="shared" si="5"/>
        <v>14</v>
      </c>
      <c r="L32" s="20">
        <f t="shared" si="6"/>
        <v>63</v>
      </c>
      <c r="M32" s="20"/>
      <c r="N32" s="25" t="s">
        <v>45</v>
      </c>
      <c r="O32" s="47" t="str">
        <f>IFERROR(VLOOKUP(N32,'[1]Valuation Sheet'!$B:$W,7,FALSE),"")</f>
        <v>14.60</v>
      </c>
      <c r="P32" s="43">
        <f>IFERROR(VLOOKUP(N32,'[1]Price List'!$B:$Y,MATCH("CLOSE",'[1]Price List'!$6:$6,0)-1,FALSE)/VLOOKUP(N32,'[1]Price List'!$B:$D,MATCH("PCLOSE",'[1]Price List'!$6:$6,0)-1,FALSE)-1,"")</f>
        <v>-2.6666666666666727E-2</v>
      </c>
      <c r="Q32" s="43">
        <f>IFERROR(VLOOKUP(N32,'[2]Price Movement'!$A:$J,6,FALSE),"")</f>
        <v>9.1666666666666563E-2</v>
      </c>
      <c r="R32" s="43">
        <f>IFERROR(VLOOKUP(N32,'[2]Price Movement'!$A:$J,5,FALSE),"")</f>
        <v>6.5040650406503975E-2</v>
      </c>
      <c r="S32" s="43">
        <f>IFERROR(VLOOKUP(N32,'[2]Price Movement'!$A:$J,7,FALSE),"")</f>
        <v>-0.61470588235294121</v>
      </c>
      <c r="T32" s="43">
        <f>IFERROR(VLOOKUP(N32,'[2]Price Movement'!$A:$J,8,FALSE),"")</f>
        <v>-0.78038558256496227</v>
      </c>
      <c r="U32" s="44">
        <f>IFERROR(VLOOKUP(N32,'[2]Price Movement'!$A:$J,9,FALSE),"")</f>
        <v>-0.89083333333333337</v>
      </c>
      <c r="V32" s="41" t="str">
        <f>IFERROR(IF(VLOOKUP(N32,'[1]Business Score'!$A:$P,16,FALSE)&lt;0,"",(VLOOKUP(N32,'[1]Business Score'!$A:$P,16,FALSE))),"")</f>
        <v/>
      </c>
      <c r="W32" s="48" t="str">
        <f t="shared" si="7"/>
        <v/>
      </c>
      <c r="X32" s="49">
        <f>IFERROR(IF(VLOOKUP(N32,'[1]Valuation Sheet'!$B:$W,9,FALSE)&lt;0,"",VLOOKUP(N32,'[1]Valuation Sheet'!$B:$W,9,FALSE)),"")</f>
        <v>17.826704929419087</v>
      </c>
      <c r="Y32" s="43" t="str">
        <f t="shared" si="8"/>
        <v/>
      </c>
      <c r="Z32" s="44">
        <f t="shared" si="0"/>
        <v>9.9785958904109587E-2</v>
      </c>
      <c r="AA32" s="50">
        <f>IFERROR(VLOOKUP(N32,'[1]Valuation Sheet'!$B:$W,21,FALSE),"")</f>
        <v>-0.34095275323438745</v>
      </c>
      <c r="AB32" s="51">
        <f>IFERROR(VLOOKUP(N32,'[1]Valuation Sheet'!$B:$W,17,FALSE),"")</f>
        <v>-6.8190550646877512E-2</v>
      </c>
      <c r="AC32" s="21">
        <v>1.4568749999999999</v>
      </c>
      <c r="AF32" s="4">
        <f>IFERROR(IF(VLOOKUP(N32,'[1]Business Score'!$A:$BU,73,FALSE)&lt;0,"",VLOOKUP(N32,'[1]Business Score'!$A:$BU,73,FALSE)),"")</f>
        <v>21.56035421655691</v>
      </c>
    </row>
    <row r="33" spans="1:32" x14ac:dyDescent="0.25">
      <c r="A33" s="20" t="str">
        <f>IFERROR(_xlfn.RANK.AVG(P33,P$5:P$92,'Market Summary'!$XFC$1),"")</f>
        <v/>
      </c>
      <c r="B33" s="20">
        <f>IFERROR(_xlfn.RANK.AVG(Q33,Q$5:Q$92,'Market Summary'!$XFC$1),"")</f>
        <v>12</v>
      </c>
      <c r="C33" s="20">
        <f>IFERROR(_xlfn.RANK.AVG(R33,R$5:R$92,'Market Summary'!$XFC$1),"")</f>
        <v>15.5</v>
      </c>
      <c r="D33" s="20">
        <f>IFERROR(_xlfn.RANK.AVG(S33,S$5:S$92,'Market Summary'!$XFC$1),"")</f>
        <v>11</v>
      </c>
      <c r="E33" s="20" t="str">
        <f>IFERROR(_xlfn.RANK.AVG(T33,T$5:T$92,'Market Summary'!$XFC$1),"")</f>
        <v/>
      </c>
      <c r="F33" s="21" t="str">
        <f>IFERROR(_xlfn.RANK.AVG(U33,U$5:U$92,'Market Summary'!$XFC$1),"")</f>
        <v/>
      </c>
      <c r="G33" s="20" t="str">
        <f t="shared" si="1"/>
        <v/>
      </c>
      <c r="H33" s="20" t="str">
        <f t="shared" si="2"/>
        <v/>
      </c>
      <c r="I33" s="20" t="str">
        <f t="shared" si="3"/>
        <v/>
      </c>
      <c r="J33" s="20" t="str">
        <f t="shared" si="4"/>
        <v/>
      </c>
      <c r="K33" s="20" t="str">
        <f t="shared" si="5"/>
        <v/>
      </c>
      <c r="L33" s="20">
        <f t="shared" si="6"/>
        <v>55</v>
      </c>
      <c r="M33" s="20"/>
      <c r="N33" s="36" t="s">
        <v>46</v>
      </c>
      <c r="O33" s="47"/>
      <c r="P33" s="43" t="str">
        <f>IFERROR(VLOOKUP(N33,'[1]Price List'!$B:$Y,MATCH("CLOSE",'[1]Price List'!$6:$6,0)-1,FALSE)/VLOOKUP(N33,'[1]Price List'!$B:$D,MATCH("PCLOSE",'[1]Price List'!$6:$6,0)-1,FALSE)-1,"")</f>
        <v/>
      </c>
      <c r="Q33" s="43"/>
      <c r="R33" s="43"/>
      <c r="S33" s="43"/>
      <c r="T33" s="43"/>
      <c r="U33" s="44"/>
      <c r="V33" s="41" t="str">
        <f>IFERROR(IF(VLOOKUP(N33,'[1]Business Score'!$A:$P,16,FALSE)&lt;0,"",(VLOOKUP(N33,'[1]Business Score'!$A:$P,16,FALSE))),"")</f>
        <v/>
      </c>
      <c r="W33" s="48" t="str">
        <f t="shared" si="7"/>
        <v/>
      </c>
      <c r="X33" s="49"/>
      <c r="Y33" s="43" t="str">
        <f t="shared" si="8"/>
        <v/>
      </c>
      <c r="Z33" s="44" t="str">
        <f t="shared" si="0"/>
        <v/>
      </c>
      <c r="AA33" s="50"/>
      <c r="AB33" s="51"/>
      <c r="AC33" s="21">
        <v>0</v>
      </c>
      <c r="AF33" s="4" t="str">
        <f>IFERROR(IF(VLOOKUP(N33,'[1]Business Score'!$A:$BU,73,FALSE)&lt;0,"",VLOOKUP(N33,'[1]Business Score'!$A:$BU,73,FALSE)),"")</f>
        <v/>
      </c>
    </row>
    <row r="34" spans="1:32" x14ac:dyDescent="0.25">
      <c r="A34" s="20">
        <f>IFERROR(_xlfn.RANK.AVG(P34,P$5:P$92,'Market Summary'!$XFC$1),"")</f>
        <v>23.5</v>
      </c>
      <c r="B34" s="20">
        <f>IFERROR(_xlfn.RANK.AVG(Q34,Q$5:Q$92,'Market Summary'!$XFC$1),"")</f>
        <v>50</v>
      </c>
      <c r="C34" s="20">
        <f>IFERROR(_xlfn.RANK.AVG(R34,R$5:R$92,'Market Summary'!$XFC$1),"")</f>
        <v>46</v>
      </c>
      <c r="D34" s="20">
        <f>IFERROR(_xlfn.RANK.AVG(S34,S$5:S$92,'Market Summary'!$XFC$1),"")</f>
        <v>37</v>
      </c>
      <c r="E34" s="20">
        <f>IFERROR(_xlfn.RANK.AVG(T34,T$5:T$92,'Market Summary'!$XFC$1),"")</f>
        <v>32</v>
      </c>
      <c r="F34" s="21">
        <f>IFERROR(_xlfn.RANK.AVG(U34,U$5:U$92,'Market Summary'!$XFC$1),"")</f>
        <v>29</v>
      </c>
      <c r="G34" s="20">
        <f t="shared" si="1"/>
        <v>28</v>
      </c>
      <c r="H34" s="20">
        <f t="shared" si="2"/>
        <v>18</v>
      </c>
      <c r="I34" s="20">
        <f t="shared" si="3"/>
        <v>40</v>
      </c>
      <c r="J34" s="20">
        <f t="shared" si="4"/>
        <v>28</v>
      </c>
      <c r="K34" s="20">
        <f t="shared" si="5"/>
        <v>26</v>
      </c>
      <c r="L34" s="20">
        <f t="shared" si="6"/>
        <v>37</v>
      </c>
      <c r="M34" s="20"/>
      <c r="N34" s="25" t="s">
        <v>47</v>
      </c>
      <c r="O34" s="47" t="str">
        <f>IFERROR(VLOOKUP(N34,'[1]Valuation Sheet'!$B:$W,7,FALSE),"")</f>
        <v>6.85</v>
      </c>
      <c r="P34" s="43">
        <f>IFERROR(VLOOKUP(N34,'[1]Price List'!$B:$Y,MATCH("CLOSE",'[1]Price List'!$6:$6,0)-1,FALSE)/VLOOKUP(N34,'[1]Price List'!$B:$D,MATCH("PCLOSE",'[1]Price List'!$6:$6,0)-1,FALSE)-1,"")</f>
        <v>0</v>
      </c>
      <c r="Q34" s="43">
        <f>IFERROR(VLOOKUP(N34,'[2]Price Movement'!$A:$J,6,FALSE),"")</f>
        <v>-0.26744186046511631</v>
      </c>
      <c r="R34" s="43">
        <f>IFERROR(VLOOKUP(N34,'[2]Price Movement'!$A:$J,5,FALSE),"")</f>
        <v>-9.9999999999999978E-2</v>
      </c>
      <c r="S34" s="43">
        <f>IFERROR(VLOOKUP(N34,'[2]Price Movement'!$A:$J,7,FALSE),"")</f>
        <v>-0.26315789473684215</v>
      </c>
      <c r="T34" s="43">
        <f>IFERROR(VLOOKUP(N34,'[2]Price Movement'!$A:$J,8,FALSE),"")</f>
        <v>-0.17647058823529416</v>
      </c>
      <c r="U34" s="44">
        <f>IFERROR(VLOOKUP(N34,'[2]Price Movement'!$A:$J,9,FALSE),"")</f>
        <v>-0.26487747957993002</v>
      </c>
      <c r="V34" s="41">
        <f>IFERROR(IF(VLOOKUP(N34,'[1]Business Score'!$A:$P,16,FALSE)&lt;0,"",(VLOOKUP(N34,'[1]Business Score'!$A:$P,16,FALSE))),"")</f>
        <v>5.6967698254963217</v>
      </c>
      <c r="W34" s="48">
        <f t="shared" si="7"/>
        <v>-0.46670055716133485</v>
      </c>
      <c r="X34" s="49">
        <f>IFERROR(IF(VLOOKUP(N34,'[1]Valuation Sheet'!$B:$W,9,FALSE)&lt;0,"",VLOOKUP(N34,'[1]Valuation Sheet'!$B:$W,9,FALSE)),"")</f>
        <v>6.4336651109540144</v>
      </c>
      <c r="Y34" s="43">
        <f t="shared" si="8"/>
        <v>0.17553807344021954</v>
      </c>
      <c r="Z34" s="44">
        <f t="shared" si="0"/>
        <v>7.7682481751824822E-2</v>
      </c>
      <c r="AA34" s="50">
        <f>IFERROR(VLOOKUP(N34,'[1]Valuation Sheet'!$B:$W,21,FALSE),"")</f>
        <v>0.75502288023762554</v>
      </c>
      <c r="AB34" s="51">
        <f>IFERROR(VLOOKUP(N34,'[1]Valuation Sheet'!$B:$W,17,FALSE),"")</f>
        <v>0.15100457604752515</v>
      </c>
      <c r="AC34" s="21">
        <v>0.53212499999999996</v>
      </c>
      <c r="AF34" s="4">
        <f>IFERROR(IF(VLOOKUP(N34,'[1]Business Score'!$A:$BU,73,FALSE)&lt;0,"",VLOOKUP(N34,'[1]Business Score'!$A:$BU,73,FALSE)),"")</f>
        <v>10.68212221481679</v>
      </c>
    </row>
    <row r="35" spans="1:32" x14ac:dyDescent="0.25">
      <c r="A35" s="20">
        <f>IFERROR(_xlfn.RANK.AVG(P35,P$5:P$92,'Market Summary'!$XFC$1),"")</f>
        <v>23.5</v>
      </c>
      <c r="B35" s="20">
        <f>IFERROR(_xlfn.RANK.AVG(Q35,Q$5:Q$92,'Market Summary'!$XFC$1),"")</f>
        <v>55</v>
      </c>
      <c r="C35" s="20">
        <f>IFERROR(_xlfn.RANK.AVG(R35,R$5:R$92,'Market Summary'!$XFC$1),"")</f>
        <v>46</v>
      </c>
      <c r="D35" s="20">
        <f>IFERROR(_xlfn.RANK.AVG(S35,S$5:S$92,'Market Summary'!$XFC$1),"")</f>
        <v>39</v>
      </c>
      <c r="E35" s="20">
        <f>IFERROR(_xlfn.RANK.AVG(T35,T$5:T$92,'Market Summary'!$XFC$1),"")</f>
        <v>44</v>
      </c>
      <c r="F35" s="21">
        <f>IFERROR(_xlfn.RANK.AVG(U35,U$5:U$92,'Market Summary'!$XFC$1),"")</f>
        <v>37</v>
      </c>
      <c r="G35" s="20">
        <f t="shared" si="1"/>
        <v>47</v>
      </c>
      <c r="H35" s="20">
        <f t="shared" si="2"/>
        <v>22</v>
      </c>
      <c r="I35" s="20">
        <f t="shared" si="3"/>
        <v>44</v>
      </c>
      <c r="J35" s="20">
        <f t="shared" si="4"/>
        <v>47</v>
      </c>
      <c r="K35" s="20">
        <f t="shared" si="5"/>
        <v>22</v>
      </c>
      <c r="L35" s="20">
        <f t="shared" si="6"/>
        <v>59</v>
      </c>
      <c r="M35" s="20"/>
      <c r="N35" s="25" t="s">
        <v>48</v>
      </c>
      <c r="O35" s="47" t="str">
        <f>IFERROR(VLOOKUP(N35,'[1]Valuation Sheet'!$B:$W,7,FALSE),"")</f>
        <v>24.75</v>
      </c>
      <c r="P35" s="43">
        <f>IFERROR(VLOOKUP(N35,'[1]Price List'!$B:$Y,MATCH("CLOSE",'[1]Price List'!$6:$6,0)-1,FALSE)/VLOOKUP(N35,'[1]Price List'!$B:$D,MATCH("PCLOSE",'[1]Price List'!$6:$6,0)-1,FALSE)-1,"")</f>
        <v>0</v>
      </c>
      <c r="Q35" s="43">
        <f>IFERROR(VLOOKUP(N35,'[2]Price Movement'!$A:$J,6,FALSE),"")</f>
        <v>-0.2898134863701578</v>
      </c>
      <c r="R35" s="43">
        <f>IFERROR(VLOOKUP(N35,'[2]Price Movement'!$A:$J,5,FALSE),"")</f>
        <v>-9.9999999999999978E-2</v>
      </c>
      <c r="S35" s="43">
        <f>IFERROR(VLOOKUP(N35,'[2]Price Movement'!$A:$J,7,FALSE),"")</f>
        <v>-0.28260869565217395</v>
      </c>
      <c r="T35" s="43">
        <f>IFERROR(VLOOKUP(N35,'[2]Price Movement'!$A:$J,8,FALSE),"")</f>
        <v>-0.3125</v>
      </c>
      <c r="U35" s="44">
        <f>IFERROR(VLOOKUP(N35,'[2]Price Movement'!$A:$J,9,FALSE),"")</f>
        <v>-0.38279301745635907</v>
      </c>
      <c r="V35" s="41">
        <f>IFERROR(IF(VLOOKUP(N35,'[1]Business Score'!$A:$P,16,FALSE)&lt;0,"",(VLOOKUP(N35,'[1]Business Score'!$A:$P,16,FALSE))),"")</f>
        <v>8.5372457982706749</v>
      </c>
      <c r="W35" s="48">
        <f t="shared" si="7"/>
        <v>-0.43337357179049374</v>
      </c>
      <c r="X35" s="49">
        <f>IFERROR(IF(VLOOKUP(N35,'[1]Valuation Sheet'!$B:$W,9,FALSE)&lt;0,"",VLOOKUP(N35,'[1]Valuation Sheet'!$B:$W,9,FALSE)),"")</f>
        <v>7.7528061067976033</v>
      </c>
      <c r="Y35" s="43">
        <f t="shared" si="8"/>
        <v>0.11713379509379505</v>
      </c>
      <c r="Z35" s="44">
        <f t="shared" si="0"/>
        <v>8.8853333333333326E-2</v>
      </c>
      <c r="AA35" s="50">
        <f>IFERROR(VLOOKUP(N35,'[1]Valuation Sheet'!$B:$W,21,FALSE),"")</f>
        <v>-0.22714859228185447</v>
      </c>
      <c r="AB35" s="51">
        <f>IFERROR(VLOOKUP(N35,'[1]Valuation Sheet'!$B:$W,17,FALSE),"")</f>
        <v>-4.5429718456370893E-2</v>
      </c>
      <c r="AC35" s="21">
        <v>2.1991199999999997</v>
      </c>
      <c r="AF35" s="4">
        <f>IFERROR(IF(VLOOKUP(N35,'[1]Business Score'!$A:$BU,73,FALSE)&lt;0,"",VLOOKUP(N35,'[1]Business Score'!$A:$BU,73,FALSE)),"")</f>
        <v>15.066797758176728</v>
      </c>
    </row>
    <row r="36" spans="1:32" x14ac:dyDescent="0.25">
      <c r="A36" s="20" t="str">
        <f>IFERROR(_xlfn.RANK.AVG(P36,P$5:P$92,'Market Summary'!$XFC$1),"")</f>
        <v/>
      </c>
      <c r="B36" s="20">
        <f>IFERROR(_xlfn.RANK.AVG(Q36,Q$5:Q$92,'Market Summary'!$XFC$1),"")</f>
        <v>12</v>
      </c>
      <c r="C36" s="20">
        <f>IFERROR(_xlfn.RANK.AVG(R36,R$5:R$92,'Market Summary'!$XFC$1),"")</f>
        <v>15.5</v>
      </c>
      <c r="D36" s="20">
        <f>IFERROR(_xlfn.RANK.AVG(S36,S$5:S$92,'Market Summary'!$XFC$1),"")</f>
        <v>11</v>
      </c>
      <c r="E36" s="20" t="str">
        <f>IFERROR(_xlfn.RANK.AVG(T36,T$5:T$92,'Market Summary'!$XFC$1),"")</f>
        <v/>
      </c>
      <c r="F36" s="21" t="str">
        <f>IFERROR(_xlfn.RANK.AVG(U36,U$5:U$92,'Market Summary'!$XFC$1),"")</f>
        <v/>
      </c>
      <c r="G36" s="20" t="str">
        <f t="shared" si="1"/>
        <v/>
      </c>
      <c r="H36" s="20" t="str">
        <f t="shared" si="2"/>
        <v/>
      </c>
      <c r="I36" s="20" t="str">
        <f t="shared" si="3"/>
        <v/>
      </c>
      <c r="J36" s="20" t="str">
        <f t="shared" si="4"/>
        <v/>
      </c>
      <c r="K36" s="20" t="str">
        <f t="shared" si="5"/>
        <v/>
      </c>
      <c r="L36" s="20">
        <f t="shared" si="6"/>
        <v>55</v>
      </c>
      <c r="M36" s="20"/>
      <c r="N36" s="36" t="s">
        <v>49</v>
      </c>
      <c r="O36" s="47"/>
      <c r="P36" s="43" t="str">
        <f>IFERROR(VLOOKUP(N36,'[1]Price List'!$B:$Y,MATCH("CLOSE",'[1]Price List'!$6:$6,0)-1,FALSE)/VLOOKUP(N36,'[1]Price List'!$B:$D,MATCH("PCLOSE",'[1]Price List'!$6:$6,0)-1,FALSE)-1,"")</f>
        <v/>
      </c>
      <c r="Q36" s="43"/>
      <c r="R36" s="43"/>
      <c r="S36" s="43"/>
      <c r="T36" s="43"/>
      <c r="U36" s="44"/>
      <c r="V36" s="41" t="str">
        <f>IFERROR(IF(VLOOKUP(N36,'[1]Business Score'!$A:$P,16,FALSE)&lt;0,"",(VLOOKUP(N36,'[1]Business Score'!$A:$P,16,FALSE))),"")</f>
        <v/>
      </c>
      <c r="W36" s="48" t="str">
        <f t="shared" si="7"/>
        <v/>
      </c>
      <c r="X36" s="49"/>
      <c r="Y36" s="43" t="str">
        <f t="shared" si="8"/>
        <v/>
      </c>
      <c r="Z36" s="44" t="str">
        <f t="shared" si="0"/>
        <v/>
      </c>
      <c r="AA36" s="50"/>
      <c r="AB36" s="51"/>
      <c r="AC36" s="21">
        <v>0</v>
      </c>
      <c r="AF36" s="4" t="str">
        <f>IFERROR(IF(VLOOKUP(N36,'[1]Business Score'!$A:$BU,73,FALSE)&lt;0,"",VLOOKUP(N36,'[1]Business Score'!$A:$BU,73,FALSE)),"")</f>
        <v/>
      </c>
    </row>
    <row r="37" spans="1:32" x14ac:dyDescent="0.25">
      <c r="A37" s="20">
        <f>IFERROR(_xlfn.RANK.AVG(P37,P$5:P$92,'Market Summary'!$XFC$1),"")</f>
        <v>49</v>
      </c>
      <c r="B37" s="20">
        <f>IFERROR(_xlfn.RANK.AVG(Q37,Q$5:Q$92,'Market Summary'!$XFC$1),"")</f>
        <v>2</v>
      </c>
      <c r="C37" s="20">
        <f>IFERROR(_xlfn.RANK.AVG(R37,R$5:R$92,'Market Summary'!$XFC$1),"")</f>
        <v>3</v>
      </c>
      <c r="D37" s="20">
        <f>IFERROR(_xlfn.RANK.AVG(S37,S$5:S$92,'Market Summary'!$XFC$1),"")</f>
        <v>18</v>
      </c>
      <c r="E37" s="20">
        <f>IFERROR(_xlfn.RANK.AVG(T37,T$5:T$92,'Market Summary'!$XFC$1),"")</f>
        <v>23</v>
      </c>
      <c r="F37" s="21">
        <f>IFERROR(_xlfn.RANK.AVG(U37,U$5:U$92,'Market Summary'!$XFC$1),"")</f>
        <v>14</v>
      </c>
      <c r="G37" s="20">
        <f t="shared" si="1"/>
        <v>48</v>
      </c>
      <c r="H37" s="20">
        <f t="shared" si="2"/>
        <v>52</v>
      </c>
      <c r="I37" s="20">
        <f t="shared" si="3"/>
        <v>34</v>
      </c>
      <c r="J37" s="20">
        <f t="shared" si="4"/>
        <v>48</v>
      </c>
      <c r="K37" s="20">
        <f t="shared" si="5"/>
        <v>23</v>
      </c>
      <c r="L37" s="20">
        <f t="shared" si="6"/>
        <v>43</v>
      </c>
      <c r="M37" s="20"/>
      <c r="N37" s="25" t="s">
        <v>50</v>
      </c>
      <c r="O37" s="47" t="str">
        <f>IFERROR(VLOOKUP(N37,'[1]Valuation Sheet'!$B:$W,7,FALSE),"")</f>
        <v>4.71</v>
      </c>
      <c r="P37" s="43">
        <f>IFERROR(VLOOKUP(N37,'[1]Price List'!$B:$Y,MATCH("CLOSE",'[1]Price List'!$6:$6,0)-1,FALSE)/VLOOKUP(N37,'[1]Price List'!$B:$D,MATCH("PCLOSE",'[1]Price List'!$6:$6,0)-1,FALSE)-1,"")</f>
        <v>-1.0504201680672232E-2</v>
      </c>
      <c r="Q37" s="43">
        <f>IFERROR(VLOOKUP(N37,'[2]Price Movement'!$A:$J,6,FALSE),"")</f>
        <v>0.25714285714285712</v>
      </c>
      <c r="R37" s="43">
        <f>IFERROR(VLOOKUP(N37,'[2]Price Movement'!$A:$J,5,FALSE),"")</f>
        <v>6.6666666666666652E-2</v>
      </c>
      <c r="S37" s="43">
        <f>IFERROR(VLOOKUP(N37,'[2]Price Movement'!$A:$J,7,FALSE),"")</f>
        <v>-0.14838709677419348</v>
      </c>
      <c r="T37" s="43">
        <f>IFERROR(VLOOKUP(N37,'[2]Price Movement'!$A:$J,8,FALSE),"")</f>
        <v>0.17073170731707332</v>
      </c>
      <c r="U37" s="44">
        <f>IFERROR(VLOOKUP(N37,'[2]Price Movement'!$A:$J,9,FALSE),"")</f>
        <v>6.8825910931173961E-2</v>
      </c>
      <c r="V37" s="41">
        <f>IFERROR(IF(VLOOKUP(N37,'[1]Business Score'!$A:$P,16,FALSE)&lt;0,"",(VLOOKUP(N37,'[1]Business Score'!$A:$P,16,FALSE))),"")</f>
        <v>8.9555124612295032</v>
      </c>
      <c r="W37" s="48">
        <f t="shared" si="7"/>
        <v>0.25468641447904306</v>
      </c>
      <c r="X37" s="49">
        <f>IFERROR(IF(VLOOKUP(N37,'[1]Valuation Sheet'!$B:$W,9,FALSE)&lt;0,"",VLOOKUP(N37,'[1]Valuation Sheet'!$B:$W,9,FALSE)),"")</f>
        <v>5.5355062542049236</v>
      </c>
      <c r="Y37" s="43">
        <f t="shared" si="8"/>
        <v>0.11166306834245752</v>
      </c>
      <c r="Z37" s="44">
        <f t="shared" ref="Z37:Z68" si="9">IFERROR(AC37/O37,"")</f>
        <v>8.4893842887473467E-2</v>
      </c>
      <c r="AA37" s="50">
        <f>IFERROR(VLOOKUP(N37,'[1]Valuation Sheet'!$B:$W,21,FALSE),"")</f>
        <v>0.51318635027450754</v>
      </c>
      <c r="AB37" s="51">
        <f>IFERROR(VLOOKUP(N37,'[1]Valuation Sheet'!$B:$W,17,FALSE),"")</f>
        <v>0.10263727005490142</v>
      </c>
      <c r="AC37" s="21">
        <v>0.39985000000000004</v>
      </c>
      <c r="AF37" s="4">
        <f>IFERROR(IF(VLOOKUP(N37,'[1]Business Score'!$A:$BU,73,FALSE)&lt;0,"",VLOOKUP(N37,'[1]Business Score'!$A:$BU,73,FALSE)),"")</f>
        <v>7.1376499800134612</v>
      </c>
    </row>
    <row r="38" spans="1:32" x14ac:dyDescent="0.25">
      <c r="A38" s="20" t="str">
        <f>IFERROR(_xlfn.RANK.AVG(P38,P$5:P$92,'Market Summary'!$XFC$1),"")</f>
        <v/>
      </c>
      <c r="B38" s="20">
        <f>IFERROR(_xlfn.RANK.AVG(Q38,Q$5:Q$92,'Market Summary'!$XFC$1),"")</f>
        <v>12</v>
      </c>
      <c r="C38" s="20">
        <f>IFERROR(_xlfn.RANK.AVG(R38,R$5:R$92,'Market Summary'!$XFC$1),"")</f>
        <v>15.5</v>
      </c>
      <c r="D38" s="20">
        <f>IFERROR(_xlfn.RANK.AVG(S38,S$5:S$92,'Market Summary'!$XFC$1),"")</f>
        <v>11</v>
      </c>
      <c r="E38" s="20" t="str">
        <f>IFERROR(_xlfn.RANK.AVG(T38,T$5:T$92,'Market Summary'!$XFC$1),"")</f>
        <v/>
      </c>
      <c r="F38" s="21" t="str">
        <f>IFERROR(_xlfn.RANK.AVG(U38,U$5:U$92,'Market Summary'!$XFC$1),"")</f>
        <v/>
      </c>
      <c r="G38" s="20" t="str">
        <f t="shared" si="1"/>
        <v/>
      </c>
      <c r="H38" s="20" t="str">
        <f t="shared" si="2"/>
        <v/>
      </c>
      <c r="I38" s="20" t="str">
        <f t="shared" si="3"/>
        <v/>
      </c>
      <c r="J38" s="20" t="str">
        <f t="shared" ref="J38:J69" si="10">IFERROR(_xlfn.RANK.AVG(Y38,Y$5:Y$92,0),"")</f>
        <v/>
      </c>
      <c r="K38" s="20" t="str">
        <f t="shared" ref="K38:K69" si="11">IFERROR(_xlfn.RANK.AVG(Z38,$Z$5:$Z$92,0),"")</f>
        <v/>
      </c>
      <c r="L38" s="20">
        <f t="shared" ref="L38:L69" si="12">IFERROR(_xlfn.RANK.AVG(AA38,AA$5:AA$92,0),"")</f>
        <v>55</v>
      </c>
      <c r="M38" s="20"/>
      <c r="N38" s="36" t="s">
        <v>51</v>
      </c>
      <c r="O38" s="47"/>
      <c r="P38" s="43" t="str">
        <f>IFERROR(VLOOKUP(N38,'[1]Price List'!$B:$Y,MATCH("CLOSE",'[1]Price List'!$6:$6,0)-1,FALSE)/VLOOKUP(N38,'[1]Price List'!$B:$D,MATCH("PCLOSE",'[1]Price List'!$6:$6,0)-1,FALSE)-1,"")</f>
        <v/>
      </c>
      <c r="Q38" s="43"/>
      <c r="R38" s="43"/>
      <c r="S38" s="43"/>
      <c r="T38" s="43"/>
      <c r="U38" s="44"/>
      <c r="V38" s="41" t="str">
        <f>IFERROR(IF(VLOOKUP(N38,'[1]Business Score'!$A:$P,16,FALSE)&lt;0,"",(VLOOKUP(N38,'[1]Business Score'!$A:$P,16,FALSE))),"")</f>
        <v/>
      </c>
      <c r="W38" s="48" t="str">
        <f t="shared" si="7"/>
        <v/>
      </c>
      <c r="X38" s="49"/>
      <c r="Y38" s="43" t="str">
        <f t="shared" si="8"/>
        <v/>
      </c>
      <c r="Z38" s="44" t="str">
        <f t="shared" si="9"/>
        <v/>
      </c>
      <c r="AA38" s="50"/>
      <c r="AB38" s="51"/>
      <c r="AC38" s="21">
        <v>0</v>
      </c>
      <c r="AF38" s="4" t="str">
        <f>IFERROR(IF(VLOOKUP(N38,'[1]Business Score'!$A:$BU,73,FALSE)&lt;0,"",VLOOKUP(N38,'[1]Business Score'!$A:$BU,73,FALSE)),"")</f>
        <v/>
      </c>
    </row>
    <row r="39" spans="1:32" x14ac:dyDescent="0.25">
      <c r="A39" s="20">
        <f>IFERROR(_xlfn.RANK.AVG(P39,P$5:P$92,'Market Summary'!$XFC$1),"")</f>
        <v>23.5</v>
      </c>
      <c r="B39" s="20">
        <f>IFERROR(_xlfn.RANK.AVG(Q39,Q$5:Q$92,'Market Summary'!$XFC$1),"")</f>
        <v>67</v>
      </c>
      <c r="C39" s="20">
        <f>IFERROR(_xlfn.RANK.AVG(R39,R$5:R$92,'Market Summary'!$XFC$1),"")</f>
        <v>49</v>
      </c>
      <c r="D39" s="20">
        <f>IFERROR(_xlfn.RANK.AVG(S39,S$5:S$92,'Market Summary'!$XFC$1),"")</f>
        <v>68</v>
      </c>
      <c r="E39" s="20">
        <f>IFERROR(_xlfn.RANK.AVG(T39,T$5:T$92,'Market Summary'!$XFC$1),"")</f>
        <v>55</v>
      </c>
      <c r="F39" s="21">
        <f>IFERROR(_xlfn.RANK.AVG(U39,U$5:U$92,'Market Summary'!$XFC$1),"")</f>
        <v>58.5</v>
      </c>
      <c r="G39" s="20">
        <f t="shared" si="1"/>
        <v>50</v>
      </c>
      <c r="H39" s="20">
        <f t="shared" si="2"/>
        <v>13</v>
      </c>
      <c r="I39" s="20">
        <f t="shared" si="3"/>
        <v>31</v>
      </c>
      <c r="J39" s="20">
        <f t="shared" si="10"/>
        <v>50</v>
      </c>
      <c r="K39" s="20">
        <f t="shared" si="11"/>
        <v>47</v>
      </c>
      <c r="L39" s="20">
        <f t="shared" si="12"/>
        <v>30</v>
      </c>
      <c r="M39" s="20"/>
      <c r="N39" s="25" t="s">
        <v>52</v>
      </c>
      <c r="O39" s="47" t="str">
        <f>IFERROR(VLOOKUP(N39,'[1]Valuation Sheet'!$B:$W,7,FALSE),"")</f>
        <v>6.00</v>
      </c>
      <c r="P39" s="43">
        <f>IFERROR(VLOOKUP(N39,'[1]Price List'!$B:$Y,MATCH("CLOSE",'[1]Price List'!$6:$6,0)-1,FALSE)/VLOOKUP(N39,'[1]Price List'!$B:$D,MATCH("PCLOSE",'[1]Price List'!$6:$6,0)-1,FALSE)-1,"")</f>
        <v>0</v>
      </c>
      <c r="Q39" s="43">
        <f>IFERROR(VLOOKUP(N39,'[2]Price Movement'!$A:$J,6,FALSE),"")</f>
        <v>-0.51219512195121952</v>
      </c>
      <c r="R39" s="43">
        <f>IFERROR(VLOOKUP(N39,'[2]Price Movement'!$A:$J,5,FALSE),"")</f>
        <v>-0.11111111111111116</v>
      </c>
      <c r="S39" s="43">
        <f>IFERROR(VLOOKUP(N39,'[2]Price Movement'!$A:$J,7,FALSE),"")</f>
        <v>-0.64285714285714279</v>
      </c>
      <c r="T39" s="43">
        <f>IFERROR(VLOOKUP(N39,'[2]Price Movement'!$A:$J,8,FALSE),"")</f>
        <v>-0.70873786407766992</v>
      </c>
      <c r="U39" s="44">
        <f>IFERROR(VLOOKUP(N39,'[2]Price Movement'!$A:$J,9,FALSE),"")</f>
        <v>-0.84615384615384615</v>
      </c>
      <c r="V39" s="41">
        <f>IFERROR(IF(VLOOKUP(N39,'[1]Business Score'!$A:$P,16,FALSE)&lt;0,"",(VLOOKUP(N39,'[1]Business Score'!$A:$P,16,FALSE))),"")</f>
        <v>12.360413466727506</v>
      </c>
      <c r="W39" s="48">
        <f t="shared" si="7"/>
        <v>-0.57604978356943015</v>
      </c>
      <c r="X39" s="49">
        <f>IFERROR(IF(VLOOKUP(N39,'[1]Valuation Sheet'!$B:$W,9,FALSE)&lt;0,"",VLOOKUP(N39,'[1]Valuation Sheet'!$B:$W,9,FALSE)),"")</f>
        <v>4.936562798735908</v>
      </c>
      <c r="Y39" s="43">
        <f t="shared" si="8"/>
        <v>8.0903442485306773E-2</v>
      </c>
      <c r="Z39" s="44">
        <f t="shared" si="9"/>
        <v>2.5025000000000002E-2</v>
      </c>
      <c r="AA39" s="50">
        <f>IFERROR(VLOOKUP(N39,'[1]Valuation Sheet'!$B:$W,21,FALSE),"")</f>
        <v>1.2816479035430155</v>
      </c>
      <c r="AB39" s="51">
        <f>IFERROR(VLOOKUP(N39,'[1]Valuation Sheet'!$B:$W,17,FALSE),"")</f>
        <v>0.25632958070860301</v>
      </c>
      <c r="AC39" s="21">
        <v>0.15015000000000001</v>
      </c>
      <c r="AF39" s="4">
        <f>IFERROR(IF(VLOOKUP(N39,'[1]Business Score'!$A:$BU,73,FALSE)&lt;0,"",VLOOKUP(N39,'[1]Business Score'!$A:$BU,73,FALSE)),"")</f>
        <v>29.155341801203598</v>
      </c>
    </row>
    <row r="40" spans="1:32" x14ac:dyDescent="0.25">
      <c r="A40" s="20">
        <f>IFERROR(_xlfn.RANK.AVG(P40,P$5:P$92,'Market Summary'!$XFC$1),"")</f>
        <v>57</v>
      </c>
      <c r="B40" s="20">
        <f>IFERROR(_xlfn.RANK.AVG(Q40,Q$5:Q$92,'Market Summary'!$XFC$1),"")</f>
        <v>49</v>
      </c>
      <c r="C40" s="20">
        <f>IFERROR(_xlfn.RANK.AVG(R40,R$5:R$92,'Market Summary'!$XFC$1),"")</f>
        <v>36</v>
      </c>
      <c r="D40" s="20">
        <f>IFERROR(_xlfn.RANK.AVG(S40,S$5:S$92,'Market Summary'!$XFC$1),"")</f>
        <v>22</v>
      </c>
      <c r="E40" s="20">
        <f>IFERROR(_xlfn.RANK.AVG(T40,T$5:T$92,'Market Summary'!$XFC$1),"")</f>
        <v>38</v>
      </c>
      <c r="F40" s="21">
        <f>IFERROR(_xlfn.RANK.AVG(U40,U$5:U$92,'Market Summary'!$XFC$1),"")</f>
        <v>55</v>
      </c>
      <c r="G40" s="20">
        <f t="shared" si="1"/>
        <v>4</v>
      </c>
      <c r="H40" s="20">
        <f t="shared" si="2"/>
        <v>3</v>
      </c>
      <c r="I40" s="20">
        <f t="shared" si="3"/>
        <v>23</v>
      </c>
      <c r="J40" s="20">
        <f t="shared" si="10"/>
        <v>4</v>
      </c>
      <c r="K40" s="20">
        <f t="shared" si="11"/>
        <v>44</v>
      </c>
      <c r="L40" s="20">
        <f t="shared" si="12"/>
        <v>21</v>
      </c>
      <c r="M40" s="20"/>
      <c r="N40" s="25" t="s">
        <v>53</v>
      </c>
      <c r="O40" s="47" t="str">
        <f>IFERROR(VLOOKUP(N40,'[1]Valuation Sheet'!$B:$W,7,FALSE),"")</f>
        <v>0.84</v>
      </c>
      <c r="P40" s="43">
        <f>IFERROR(VLOOKUP(N40,'[1]Price List'!$B:$Y,MATCH("CLOSE",'[1]Price List'!$6:$6,0)-1,FALSE)/VLOOKUP(N40,'[1]Price List'!$B:$D,MATCH("PCLOSE",'[1]Price List'!$6:$6,0)-1,FALSE)-1,"")</f>
        <v>-3.4482758620689724E-2</v>
      </c>
      <c r="Q40" s="43">
        <f>IFERROR(VLOOKUP(N40,'[2]Price Movement'!$A:$J,6,FALSE),"")</f>
        <v>-0.26356589147286824</v>
      </c>
      <c r="R40" s="43">
        <f>IFERROR(VLOOKUP(N40,'[2]Price Movement'!$A:$J,5,FALSE),"")</f>
        <v>-6.8627450980392246E-2</v>
      </c>
      <c r="S40" s="43">
        <f>IFERROR(VLOOKUP(N40,'[2]Price Movement'!$A:$J,7,FALSE),"")</f>
        <v>-0.18103448275862066</v>
      </c>
      <c r="T40" s="43">
        <f>IFERROR(VLOOKUP(N40,'[2]Price Movement'!$A:$J,8,FALSE),"")</f>
        <v>-0.26356589147286824</v>
      </c>
      <c r="U40" s="44">
        <f>IFERROR(VLOOKUP(N40,'[2]Price Movement'!$A:$J,9,FALSE),"")</f>
        <v>-0.82632541133455206</v>
      </c>
      <c r="V40" s="41">
        <f>IFERROR(IF(VLOOKUP(N40,'[1]Business Score'!$A:$P,16,FALSE)&lt;0,"",(VLOOKUP(N40,'[1]Business Score'!$A:$P,16,FALSE))),"")</f>
        <v>1.8722119531552126</v>
      </c>
      <c r="W40" s="48">
        <f t="shared" si="7"/>
        <v>-0.86990305678250257</v>
      </c>
      <c r="X40" s="49">
        <f>IFERROR(IF(VLOOKUP(N40,'[1]Valuation Sheet'!$B:$W,9,FALSE)&lt;0,"",VLOOKUP(N40,'[1]Valuation Sheet'!$B:$W,9,FALSE)),"")</f>
        <v>4.3153989061553952</v>
      </c>
      <c r="Y40" s="43">
        <f t="shared" si="8"/>
        <v>0.53412755874927198</v>
      </c>
      <c r="Z40" s="44">
        <f t="shared" si="9"/>
        <v>3.5700000000000003E-2</v>
      </c>
      <c r="AA40" s="50">
        <f>IFERROR(VLOOKUP(N40,'[1]Valuation Sheet'!$B:$W,21,FALSE),"")</f>
        <v>2.2668777121204959</v>
      </c>
      <c r="AB40" s="51">
        <f>IFERROR(VLOOKUP(N40,'[1]Valuation Sheet'!$B:$W,17,FALSE),"")</f>
        <v>0.45337554242409928</v>
      </c>
      <c r="AC40" s="21">
        <v>2.9988000000000001E-2</v>
      </c>
      <c r="AF40" s="4">
        <f>IFERROR(IF(VLOOKUP(N40,'[1]Business Score'!$A:$BU,73,FALSE)&lt;0,"",VLOOKUP(N40,'[1]Business Score'!$A:$BU,73,FALSE)),"")</f>
        <v>14.390898870123561</v>
      </c>
    </row>
    <row r="41" spans="1:32" x14ac:dyDescent="0.25">
      <c r="A41" s="20">
        <f>IFERROR(_xlfn.RANK.AVG(P41,P$5:P$92,'Market Summary'!$XFC$1),"")</f>
        <v>66</v>
      </c>
      <c r="B41" s="20">
        <f>IFERROR(_xlfn.RANK.AVG(Q41,Q$5:Q$92,'Market Summary'!$XFC$1),"")</f>
        <v>65</v>
      </c>
      <c r="C41" s="20">
        <f>IFERROR(_xlfn.RANK.AVG(R41,R$5:R$92,'Market Summary'!$XFC$1),"")</f>
        <v>56</v>
      </c>
      <c r="D41" s="20">
        <f>IFERROR(_xlfn.RANK.AVG(S41,S$5:S$92,'Market Summary'!$XFC$1),"")</f>
        <v>65</v>
      </c>
      <c r="E41" s="20">
        <f>IFERROR(_xlfn.RANK.AVG(T41,T$5:T$92,'Market Summary'!$XFC$1),"")</f>
        <v>56</v>
      </c>
      <c r="F41" s="21">
        <f>IFERROR(_xlfn.RANK.AVG(U41,U$5:U$92,'Market Summary'!$XFC$1),"")</f>
        <v>63</v>
      </c>
      <c r="G41" s="20" t="str">
        <f t="shared" si="1"/>
        <v/>
      </c>
      <c r="H41" s="20" t="str">
        <f t="shared" si="2"/>
        <v/>
      </c>
      <c r="I41" s="20">
        <f t="shared" si="3"/>
        <v>11</v>
      </c>
      <c r="J41" s="20" t="str">
        <f t="shared" si="10"/>
        <v/>
      </c>
      <c r="K41" s="20">
        <f t="shared" si="11"/>
        <v>6</v>
      </c>
      <c r="L41" s="20">
        <f t="shared" si="12"/>
        <v>8</v>
      </c>
      <c r="M41" s="20"/>
      <c r="N41" s="25" t="s">
        <v>54</v>
      </c>
      <c r="O41" s="47" t="str">
        <f>IFERROR(VLOOKUP(N41,'[1]Valuation Sheet'!$B:$W,7,FALSE),"")</f>
        <v>4.95</v>
      </c>
      <c r="P41" s="43">
        <f>IFERROR(VLOOKUP(N41,'[1]Price List'!$B:$Y,MATCH("CLOSE",'[1]Price List'!$6:$6,0)-1,FALSE)/VLOOKUP(N41,'[1]Price List'!$B:$D,MATCH("PCLOSE",'[1]Price List'!$6:$6,0)-1,FALSE)-1,"")</f>
        <v>-9.9999999999999978E-2</v>
      </c>
      <c r="Q41" s="43">
        <f>IFERROR(VLOOKUP(N41,'[2]Price Movement'!$A:$J,6,FALSE),"")</f>
        <v>-0.41361256544502623</v>
      </c>
      <c r="R41" s="43">
        <f>IFERROR(VLOOKUP(N41,'[2]Price Movement'!$A:$J,5,FALSE),"")</f>
        <v>-0.14503816793893132</v>
      </c>
      <c r="S41" s="43">
        <f>IFERROR(VLOOKUP(N41,'[2]Price Movement'!$A:$J,7,FALSE),"")</f>
        <v>-0.57735849056603783</v>
      </c>
      <c r="T41" s="43">
        <f>IFERROR(VLOOKUP(N41,'[2]Price Movement'!$A:$J,8,FALSE),"")</f>
        <v>-0.72125435540069693</v>
      </c>
      <c r="U41" s="44">
        <f>IFERROR(VLOOKUP(N41,'[2]Price Movement'!$A:$J,9,FALSE),"")</f>
        <v>-0.9096774193548387</v>
      </c>
      <c r="V41" s="41" t="str">
        <f>IFERROR(IF(VLOOKUP(N41,'[1]Business Score'!$A:$P,16,FALSE)&lt;0,"",(VLOOKUP(N41,'[1]Business Score'!$A:$P,16,FALSE))),"")</f>
        <v/>
      </c>
      <c r="W41" s="48" t="str">
        <f t="shared" si="7"/>
        <v/>
      </c>
      <c r="X41" s="49">
        <f>IFERROR(IF(VLOOKUP(N41,'[1]Valuation Sheet'!$B:$W,9,FALSE)&lt;0,"",VLOOKUP(N41,'[1]Valuation Sheet'!$B:$W,9,FALSE)),"")</f>
        <v>2.7740417626244245</v>
      </c>
      <c r="Y41" s="43" t="str">
        <f t="shared" si="8"/>
        <v/>
      </c>
      <c r="Z41" s="44">
        <f t="shared" si="9"/>
        <v>0.13123232323232323</v>
      </c>
      <c r="AA41" s="50">
        <f>IFERROR(VLOOKUP(N41,'[1]Valuation Sheet'!$B:$W,21,FALSE),"")</f>
        <v>4.3368390194102648</v>
      </c>
      <c r="AB41" s="51">
        <f>IFERROR(VLOOKUP(N41,'[1]Valuation Sheet'!$B:$W,17,FALSE),"")</f>
        <v>0.86736780388205315</v>
      </c>
      <c r="AC41" s="21">
        <v>0.64959999999999996</v>
      </c>
      <c r="AF41" s="4">
        <f>IFERROR(IF(VLOOKUP(N41,'[1]Business Score'!$A:$BU,73,FALSE)&lt;0,"",VLOOKUP(N41,'[1]Business Score'!$A:$BU,73,FALSE)),"")</f>
        <v>14.859080322112121</v>
      </c>
    </row>
    <row r="42" spans="1:32" x14ac:dyDescent="0.25">
      <c r="A42" s="20">
        <f>IFERROR(_xlfn.RANK.AVG(P42,P$5:P$92,'Market Summary'!$XFC$1),"")</f>
        <v>23.5</v>
      </c>
      <c r="B42" s="20">
        <f>IFERROR(_xlfn.RANK.AVG(Q42,Q$5:Q$92,'Market Summary'!$XFC$1),"")</f>
        <v>29</v>
      </c>
      <c r="C42" s="20">
        <f>IFERROR(_xlfn.RANK.AVG(R42,R$5:R$92,'Market Summary'!$XFC$1),"")</f>
        <v>7</v>
      </c>
      <c r="D42" s="20">
        <f>IFERROR(_xlfn.RANK.AVG(S42,S$5:S$92,'Market Summary'!$XFC$1),"")</f>
        <v>49</v>
      </c>
      <c r="E42" s="20">
        <f>IFERROR(_xlfn.RANK.AVG(T42,T$5:T$92,'Market Summary'!$XFC$1),"")</f>
        <v>26</v>
      </c>
      <c r="F42" s="21">
        <f>IFERROR(_xlfn.RANK.AVG(U42,U$5:U$92,'Market Summary'!$XFC$1),"")</f>
        <v>35</v>
      </c>
      <c r="G42" s="20">
        <f t="shared" si="1"/>
        <v>53</v>
      </c>
      <c r="H42" s="20">
        <f t="shared" si="2"/>
        <v>5</v>
      </c>
      <c r="I42" s="20">
        <f t="shared" si="3"/>
        <v>61</v>
      </c>
      <c r="J42" s="20">
        <f t="shared" si="10"/>
        <v>53</v>
      </c>
      <c r="K42" s="20">
        <f t="shared" si="11"/>
        <v>50</v>
      </c>
      <c r="L42" s="20">
        <f t="shared" si="12"/>
        <v>66</v>
      </c>
      <c r="M42" s="20"/>
      <c r="N42" s="25" t="s">
        <v>55</v>
      </c>
      <c r="O42" s="47" t="str">
        <f>IFERROR(VLOOKUP(N42,'[1]Valuation Sheet'!$B:$W,7,FALSE),"")</f>
        <v>32.00</v>
      </c>
      <c r="P42" s="43">
        <f>IFERROR(VLOOKUP(N42,'[1]Price List'!$B:$Y,MATCH("CLOSE",'[1]Price List'!$6:$6,0)-1,FALSE)/VLOOKUP(N42,'[1]Price List'!$B:$D,MATCH("PCLOSE",'[1]Price List'!$6:$6,0)-1,FALSE)-1,"")</f>
        <v>0</v>
      </c>
      <c r="Q42" s="43">
        <f>IFERROR(VLOOKUP(N42,'[2]Price Movement'!$A:$J,6,FALSE),"")</f>
        <v>-0.13513513513513509</v>
      </c>
      <c r="R42" s="43">
        <f>IFERROR(VLOOKUP(N42,'[2]Price Movement'!$A:$J,5,FALSE),"")</f>
        <v>4.2345276872964188E-2</v>
      </c>
      <c r="S42" s="43">
        <f>IFERROR(VLOOKUP(N42,'[2]Price Movement'!$A:$J,7,FALSE),"")</f>
        <v>-0.38283510125361619</v>
      </c>
      <c r="T42" s="43">
        <f>IFERROR(VLOOKUP(N42,'[2]Price Movement'!$A:$J,8,FALSE),"")</f>
        <v>-3.0303030303030276E-2</v>
      </c>
      <c r="U42" s="44">
        <f>IFERROR(VLOOKUP(N42,'[2]Price Movement'!$A:$J,9,FALSE),"")</f>
        <v>-0.34693877551020413</v>
      </c>
      <c r="V42" s="41">
        <f>IFERROR(IF(VLOOKUP(N42,'[1]Business Score'!$A:$P,16,FALSE)&lt;0,"",(VLOOKUP(N42,'[1]Business Score'!$A:$P,16,FALSE))),"")</f>
        <v>20.148591482051561</v>
      </c>
      <c r="W42" s="48">
        <f t="shared" si="7"/>
        <v>-0.76813253661794112</v>
      </c>
      <c r="X42" s="49">
        <f>IFERROR(IF(VLOOKUP(N42,'[1]Valuation Sheet'!$B:$W,9,FALSE)&lt;0,"",VLOOKUP(N42,'[1]Valuation Sheet'!$B:$W,9,FALSE)),"")</f>
        <v>33.726475144366169</v>
      </c>
      <c r="Y42" s="43">
        <f t="shared" si="8"/>
        <v>4.963126086956518E-2</v>
      </c>
      <c r="Z42" s="44">
        <f t="shared" si="9"/>
        <v>1.5640624999999998E-2</v>
      </c>
      <c r="AA42" s="50">
        <f>IFERROR(VLOOKUP(N42,'[1]Valuation Sheet'!$B:$W,21,FALSE),"")</f>
        <v>-0.5447495125584807</v>
      </c>
      <c r="AB42" s="51">
        <f>IFERROR(VLOOKUP(N42,'[1]Valuation Sheet'!$B:$W,17,FALSE),"")</f>
        <v>-0.10894990251169612</v>
      </c>
      <c r="AC42" s="21">
        <v>0.50049999999999994</v>
      </c>
      <c r="AF42" s="4">
        <f>IFERROR(IF(VLOOKUP(N42,'[1]Business Score'!$A:$BU,73,FALSE)&lt;0,"",VLOOKUP(N42,'[1]Business Score'!$A:$BU,73,FALSE)),"")</f>
        <v>86.897019478976162</v>
      </c>
    </row>
    <row r="43" spans="1:32" x14ac:dyDescent="0.25">
      <c r="A43" s="20" t="str">
        <f>IFERROR(_xlfn.RANK.AVG(P43,P$5:P$92,'Market Summary'!$XFC$1),"")</f>
        <v/>
      </c>
      <c r="B43" s="20">
        <f>IFERROR(_xlfn.RANK.AVG(Q43,Q$5:Q$92,'Market Summary'!$XFC$1),"")</f>
        <v>12</v>
      </c>
      <c r="C43" s="20">
        <f>IFERROR(_xlfn.RANK.AVG(R43,R$5:R$92,'Market Summary'!$XFC$1),"")</f>
        <v>15.5</v>
      </c>
      <c r="D43" s="20">
        <f>IFERROR(_xlfn.RANK.AVG(S43,S$5:S$92,'Market Summary'!$XFC$1),"")</f>
        <v>11</v>
      </c>
      <c r="E43" s="20" t="str">
        <f>IFERROR(_xlfn.RANK.AVG(T43,T$5:T$92,'Market Summary'!$XFC$1),"")</f>
        <v/>
      </c>
      <c r="F43" s="21" t="str">
        <f>IFERROR(_xlfn.RANK.AVG(U43,U$5:U$92,'Market Summary'!$XFC$1),"")</f>
        <v/>
      </c>
      <c r="G43" s="20" t="str">
        <f t="shared" si="1"/>
        <v/>
      </c>
      <c r="H43" s="20" t="str">
        <f t="shared" si="2"/>
        <v/>
      </c>
      <c r="I43" s="20" t="str">
        <f t="shared" si="3"/>
        <v/>
      </c>
      <c r="J43" s="20" t="str">
        <f t="shared" si="10"/>
        <v/>
      </c>
      <c r="K43" s="20" t="str">
        <f t="shared" si="11"/>
        <v/>
      </c>
      <c r="L43" s="20">
        <f t="shared" si="12"/>
        <v>55</v>
      </c>
      <c r="M43" s="20"/>
      <c r="N43" s="36" t="s">
        <v>56</v>
      </c>
      <c r="O43" s="47"/>
      <c r="P43" s="43" t="str">
        <f>IFERROR(VLOOKUP(N43,'[1]Price List'!$B:$Y,MATCH("CLOSE",'[1]Price List'!$6:$6,0)-1,FALSE)/VLOOKUP(N43,'[1]Price List'!$B:$D,MATCH("PCLOSE",'[1]Price List'!$6:$6,0)-1,FALSE)-1,"")</f>
        <v/>
      </c>
      <c r="Q43" s="43"/>
      <c r="R43" s="43"/>
      <c r="S43" s="43"/>
      <c r="T43" s="43"/>
      <c r="U43" s="44"/>
      <c r="V43" s="41" t="str">
        <f>IFERROR(IF(VLOOKUP(N43,'[1]Business Score'!$A:$P,16,FALSE)&lt;0,"",(VLOOKUP(N43,'[1]Business Score'!$A:$P,16,FALSE))),"")</f>
        <v/>
      </c>
      <c r="W43" s="48" t="str">
        <f t="shared" si="7"/>
        <v/>
      </c>
      <c r="X43" s="49"/>
      <c r="Y43" s="43" t="str">
        <f t="shared" si="8"/>
        <v/>
      </c>
      <c r="Z43" s="44" t="str">
        <f t="shared" si="9"/>
        <v/>
      </c>
      <c r="AA43" s="50"/>
      <c r="AB43" s="51"/>
      <c r="AC43" s="21">
        <v>0</v>
      </c>
      <c r="AF43" s="4" t="str">
        <f>IFERROR(IF(VLOOKUP(N43,'[1]Business Score'!$A:$BU,73,FALSE)&lt;0,"",VLOOKUP(N43,'[1]Business Score'!$A:$BU,73,FALSE)),"")</f>
        <v/>
      </c>
    </row>
    <row r="44" spans="1:32" x14ac:dyDescent="0.25">
      <c r="A44" s="20">
        <f>IFERROR(_xlfn.RANK.AVG(P44,P$5:P$92,'Market Summary'!$XFC$1),"")</f>
        <v>23.5</v>
      </c>
      <c r="B44" s="20">
        <f>IFERROR(_xlfn.RANK.AVG(Q44,Q$5:Q$92,'Market Summary'!$XFC$1),"")</f>
        <v>37</v>
      </c>
      <c r="C44" s="20">
        <f>IFERROR(_xlfn.RANK.AVG(R44,R$5:R$92,'Market Summary'!$XFC$1),"")</f>
        <v>62</v>
      </c>
      <c r="D44" s="20">
        <f>IFERROR(_xlfn.RANK.AVG(S44,S$5:S$92,'Market Summary'!$XFC$1),"")</f>
        <v>34</v>
      </c>
      <c r="E44" s="20">
        <f>IFERROR(_xlfn.RANK.AVG(T44,T$5:T$92,'Market Summary'!$XFC$1),"")</f>
        <v>54</v>
      </c>
      <c r="F44" s="21">
        <f>IFERROR(_xlfn.RANK.AVG(U44,U$5:U$92,'Market Summary'!$XFC$1),"")</f>
        <v>51</v>
      </c>
      <c r="G44" s="20">
        <f t="shared" si="1"/>
        <v>17</v>
      </c>
      <c r="H44" s="20">
        <f t="shared" si="2"/>
        <v>21</v>
      </c>
      <c r="I44" s="20">
        <f t="shared" si="3"/>
        <v>37</v>
      </c>
      <c r="J44" s="20">
        <f t="shared" si="10"/>
        <v>17</v>
      </c>
      <c r="K44" s="20">
        <f t="shared" si="11"/>
        <v>15</v>
      </c>
      <c r="L44" s="20">
        <f t="shared" si="12"/>
        <v>38</v>
      </c>
      <c r="M44" s="20"/>
      <c r="N44" s="25" t="s">
        <v>57</v>
      </c>
      <c r="O44" s="47" t="str">
        <f>IFERROR(VLOOKUP(N44,'[1]Valuation Sheet'!$B:$W,7,FALSE),"")</f>
        <v>20.60</v>
      </c>
      <c r="P44" s="43">
        <f>IFERROR(VLOOKUP(N44,'[1]Price List'!$B:$Y,MATCH("CLOSE",'[1]Price List'!$6:$6,0)-1,FALSE)/VLOOKUP(N44,'[1]Price List'!$B:$D,MATCH("PCLOSE",'[1]Price List'!$6:$6,0)-1,FALSE)-1,"")</f>
        <v>0</v>
      </c>
      <c r="Q44" s="43">
        <f>IFERROR(VLOOKUP(N44,'[2]Price Movement'!$A:$J,6,FALSE),"")</f>
        <v>-0.18552036199095023</v>
      </c>
      <c r="R44" s="43">
        <f>IFERROR(VLOOKUP(N44,'[2]Price Movement'!$A:$J,5,FALSE),"")</f>
        <v>-0.17808219178082185</v>
      </c>
      <c r="S44" s="43">
        <f>IFERROR(VLOOKUP(N44,'[2]Price Movement'!$A:$J,7,FALSE),"")</f>
        <v>-0.2592592592592593</v>
      </c>
      <c r="T44" s="43">
        <f>IFERROR(VLOOKUP(N44,'[2]Price Movement'!$A:$J,8,FALSE),"")</f>
        <v>-0.64657372864716278</v>
      </c>
      <c r="U44" s="44">
        <f>IFERROR(VLOOKUP(N44,'[2]Price Movement'!$A:$J,9,FALSE),"")</f>
        <v>-0.7142857142857143</v>
      </c>
      <c r="V44" s="41">
        <f>IFERROR(IF(VLOOKUP(N44,'[1]Business Score'!$A:$P,16,FALSE)&lt;0,"",(VLOOKUP(N44,'[1]Business Score'!$A:$P,16,FALSE))),"")</f>
        <v>3.8939233654248744</v>
      </c>
      <c r="W44" s="48">
        <f t="shared" si="7"/>
        <v>-0.45067971780498306</v>
      </c>
      <c r="X44" s="49">
        <f>IFERROR(IF(VLOOKUP(N44,'[1]Valuation Sheet'!$B:$W,9,FALSE)&lt;0,"",VLOOKUP(N44,'[1]Valuation Sheet'!$B:$W,9,FALSE)),"")</f>
        <v>5.8823714298755299</v>
      </c>
      <c r="Y44" s="43">
        <f t="shared" si="8"/>
        <v>0.25681039562289582</v>
      </c>
      <c r="Z44" s="44">
        <f t="shared" si="9"/>
        <v>9.7584951456310673E-2</v>
      </c>
      <c r="AA44" s="50">
        <f>IFERROR(VLOOKUP(N44,'[1]Valuation Sheet'!$B:$W,21,FALSE),"")</f>
        <v>0.72267996666734646</v>
      </c>
      <c r="AB44" s="51">
        <f>IFERROR(VLOOKUP(N44,'[1]Valuation Sheet'!$B:$W,17,FALSE),"")</f>
        <v>0.14453599333346934</v>
      </c>
      <c r="AC44" s="21">
        <v>2.0102500000000001</v>
      </c>
      <c r="AF44" s="4">
        <f>IFERROR(IF(VLOOKUP(N44,'[1]Business Score'!$A:$BU,73,FALSE)&lt;0,"",VLOOKUP(N44,'[1]Business Score'!$A:$BU,73,FALSE)),"")</f>
        <v>7.0886211407764348</v>
      </c>
    </row>
    <row r="45" spans="1:32" x14ac:dyDescent="0.25">
      <c r="A45" s="20" t="str">
        <f>IFERROR(_xlfn.RANK.AVG(P45,P$5:P$92,'Market Summary'!$XFC$1),"")</f>
        <v/>
      </c>
      <c r="B45" s="20">
        <f>IFERROR(_xlfn.RANK.AVG(Q45,Q$5:Q$92,'Market Summary'!$XFC$1),"")</f>
        <v>12</v>
      </c>
      <c r="C45" s="20">
        <f>IFERROR(_xlfn.RANK.AVG(R45,R$5:R$92,'Market Summary'!$XFC$1),"")</f>
        <v>15.5</v>
      </c>
      <c r="D45" s="20">
        <f>IFERROR(_xlfn.RANK.AVG(S45,S$5:S$92,'Market Summary'!$XFC$1),"")</f>
        <v>11</v>
      </c>
      <c r="E45" s="20" t="str">
        <f>IFERROR(_xlfn.RANK.AVG(T45,T$5:T$92,'Market Summary'!$XFC$1),"")</f>
        <v/>
      </c>
      <c r="F45" s="21" t="str">
        <f>IFERROR(_xlfn.RANK.AVG(U45,U$5:U$92,'Market Summary'!$XFC$1),"")</f>
        <v/>
      </c>
      <c r="G45" s="20" t="str">
        <f t="shared" si="1"/>
        <v/>
      </c>
      <c r="H45" s="20" t="str">
        <f t="shared" si="2"/>
        <v/>
      </c>
      <c r="I45" s="20" t="str">
        <f t="shared" si="3"/>
        <v/>
      </c>
      <c r="J45" s="20" t="str">
        <f t="shared" si="10"/>
        <v/>
      </c>
      <c r="K45" s="20" t="str">
        <f t="shared" si="11"/>
        <v/>
      </c>
      <c r="L45" s="20">
        <f t="shared" si="12"/>
        <v>55</v>
      </c>
      <c r="M45" s="20"/>
      <c r="N45" s="36" t="s">
        <v>58</v>
      </c>
      <c r="O45" s="47"/>
      <c r="P45" s="43" t="str">
        <f>IFERROR(VLOOKUP(N45,'[1]Price List'!$B:$Y,MATCH("CLOSE",'[1]Price List'!$6:$6,0)-1,FALSE)/VLOOKUP(N45,'[1]Price List'!$B:$D,MATCH("PCLOSE",'[1]Price List'!$6:$6,0)-1,FALSE)-1,"")</f>
        <v/>
      </c>
      <c r="Q45" s="43"/>
      <c r="R45" s="43"/>
      <c r="S45" s="43"/>
      <c r="T45" s="43"/>
      <c r="U45" s="44"/>
      <c r="V45" s="41" t="str">
        <f>IFERROR(IF(VLOOKUP(N45,'[1]Business Score'!$A:$P,16,FALSE)&lt;0,"",(VLOOKUP(N45,'[1]Business Score'!$A:$P,16,FALSE))),"")</f>
        <v/>
      </c>
      <c r="W45" s="48" t="str">
        <f t="shared" si="7"/>
        <v/>
      </c>
      <c r="X45" s="49"/>
      <c r="Y45" s="43" t="str">
        <f t="shared" si="8"/>
        <v/>
      </c>
      <c r="Z45" s="44" t="str">
        <f t="shared" si="9"/>
        <v/>
      </c>
      <c r="AA45" s="50"/>
      <c r="AB45" s="51"/>
      <c r="AC45" s="21">
        <v>0</v>
      </c>
      <c r="AF45" s="4" t="str">
        <f>IFERROR(IF(VLOOKUP(N45,'[1]Business Score'!$A:$BU,73,FALSE)&lt;0,"",VLOOKUP(N45,'[1]Business Score'!$A:$BU,73,FALSE)),"")</f>
        <v/>
      </c>
    </row>
    <row r="46" spans="1:32" x14ac:dyDescent="0.25">
      <c r="A46" s="20">
        <f>IFERROR(_xlfn.RANK.AVG(P46,P$5:P$92,'Market Summary'!$XFC$1),"")</f>
        <v>23.5</v>
      </c>
      <c r="B46" s="20">
        <f>IFERROR(_xlfn.RANK.AVG(Q46,Q$5:Q$92,'Market Summary'!$XFC$1),"")</f>
        <v>33</v>
      </c>
      <c r="C46" s="20">
        <f>IFERROR(_xlfn.RANK.AVG(R46,R$5:R$92,'Market Summary'!$XFC$1),"")</f>
        <v>5</v>
      </c>
      <c r="D46" s="20">
        <f>IFERROR(_xlfn.RANK.AVG(S46,S$5:S$92,'Market Summary'!$XFC$1),"")</f>
        <v>59</v>
      </c>
      <c r="E46" s="20">
        <f>IFERROR(_xlfn.RANK.AVG(T46,T$5:T$92,'Market Summary'!$XFC$1),"")</f>
        <v>28</v>
      </c>
      <c r="F46" s="21">
        <f>IFERROR(_xlfn.RANK.AVG(U46,U$5:U$92,'Market Summary'!$XFC$1),"")</f>
        <v>25</v>
      </c>
      <c r="G46" s="20">
        <f t="shared" si="1"/>
        <v>29</v>
      </c>
      <c r="H46" s="20">
        <f t="shared" si="2"/>
        <v>11</v>
      </c>
      <c r="I46" s="20">
        <f t="shared" si="3"/>
        <v>43</v>
      </c>
      <c r="J46" s="20">
        <f t="shared" si="10"/>
        <v>29</v>
      </c>
      <c r="K46" s="20">
        <f t="shared" si="11"/>
        <v>7</v>
      </c>
      <c r="L46" s="20">
        <f t="shared" si="12"/>
        <v>53</v>
      </c>
      <c r="M46" s="20"/>
      <c r="N46" s="25" t="s">
        <v>59</v>
      </c>
      <c r="O46" s="47" t="str">
        <f>IFERROR(VLOOKUP(N46,'[1]Valuation Sheet'!$B:$W,7,FALSE),"")</f>
        <v>1.56</v>
      </c>
      <c r="P46" s="43">
        <f>IFERROR(VLOOKUP(N46,'[1]Price List'!$B:$Y,MATCH("CLOSE",'[1]Price List'!$6:$6,0)-1,FALSE)/VLOOKUP(N46,'[1]Price List'!$B:$D,MATCH("PCLOSE",'[1]Price List'!$6:$6,0)-1,FALSE)-1,"")</f>
        <v>0</v>
      </c>
      <c r="Q46" s="43">
        <f>IFERROR(VLOOKUP(N46,'[2]Price Movement'!$A:$J,6,FALSE),"")</f>
        <v>-0.14857142857142858</v>
      </c>
      <c r="R46" s="43">
        <f>IFERROR(VLOOKUP(N46,'[2]Price Movement'!$A:$J,5,FALSE),"")</f>
        <v>6.4285714285714279E-2</v>
      </c>
      <c r="S46" s="43">
        <f>IFERROR(VLOOKUP(N46,'[2]Price Movement'!$A:$J,7,FALSE),"")</f>
        <v>-0.50333333333333341</v>
      </c>
      <c r="T46" s="43">
        <f>IFERROR(VLOOKUP(N46,'[2]Price Movement'!$A:$J,8,FALSE),"")</f>
        <v>-8.0246913580246937E-2</v>
      </c>
      <c r="U46" s="44">
        <f>IFERROR(VLOOKUP(N46,'[2]Price Movement'!$A:$J,9,FALSE),"")</f>
        <v>-0.21578947368421053</v>
      </c>
      <c r="V46" s="41">
        <f>IFERROR(IF(VLOOKUP(N46,'[1]Business Score'!$A:$P,16,FALSE)&lt;0,"",(VLOOKUP(N46,'[1]Business Score'!$A:$P,16,FALSE))),"")</f>
        <v>5.9560067681895115</v>
      </c>
      <c r="W46" s="48">
        <f t="shared" si="7"/>
        <v>-0.60146694613551444</v>
      </c>
      <c r="X46" s="49">
        <f>IFERROR(IF(VLOOKUP(N46,'[1]Valuation Sheet'!$B:$W,9,FALSE)&lt;0,"",VLOOKUP(N46,'[1]Valuation Sheet'!$B:$W,9,FALSE)),"")</f>
        <v>7.6080415061111335</v>
      </c>
      <c r="Y46" s="43">
        <f t="shared" si="8"/>
        <v>0.1678977272727272</v>
      </c>
      <c r="Z46" s="44">
        <f t="shared" si="9"/>
        <v>0.12819551282051284</v>
      </c>
      <c r="AA46" s="50">
        <f>IFERROR(VLOOKUP(N46,'[1]Valuation Sheet'!$B:$W,21,FALSE),"")</f>
        <v>4.5938454140179719E-2</v>
      </c>
      <c r="AB46" s="51">
        <f>IFERROR(VLOOKUP(N46,'[1]Valuation Sheet'!$B:$W,17,FALSE),"")</f>
        <v>9.1876908280359437E-3</v>
      </c>
      <c r="AC46" s="21">
        <v>0.19998500000000005</v>
      </c>
      <c r="AF46" s="4">
        <f>IFERROR(IF(VLOOKUP(N46,'[1]Business Score'!$A:$BU,73,FALSE)&lt;0,"",VLOOKUP(N46,'[1]Business Score'!$A:$BU,73,FALSE)),"")</f>
        <v>14.944825053870568</v>
      </c>
    </row>
    <row r="47" spans="1:32" x14ac:dyDescent="0.25">
      <c r="A47" s="20" t="str">
        <f>IFERROR(_xlfn.RANK.AVG(P47,P$5:P$92,'Market Summary'!$XFC$1),"")</f>
        <v/>
      </c>
      <c r="B47" s="20">
        <f>IFERROR(_xlfn.RANK.AVG(Q47,Q$5:Q$92,'Market Summary'!$XFC$1),"")</f>
        <v>12</v>
      </c>
      <c r="C47" s="20">
        <f>IFERROR(_xlfn.RANK.AVG(R47,R$5:R$92,'Market Summary'!$XFC$1),"")</f>
        <v>15.5</v>
      </c>
      <c r="D47" s="20">
        <f>IFERROR(_xlfn.RANK.AVG(S47,S$5:S$92,'Market Summary'!$XFC$1),"")</f>
        <v>11</v>
      </c>
      <c r="E47" s="20" t="str">
        <f>IFERROR(_xlfn.RANK.AVG(T47,T$5:T$92,'Market Summary'!$XFC$1),"")</f>
        <v/>
      </c>
      <c r="F47" s="21" t="str">
        <f>IFERROR(_xlfn.RANK.AVG(U47,U$5:U$92,'Market Summary'!$XFC$1),"")</f>
        <v/>
      </c>
      <c r="G47" s="20" t="str">
        <f t="shared" si="1"/>
        <v/>
      </c>
      <c r="H47" s="20" t="str">
        <f t="shared" si="2"/>
        <v/>
      </c>
      <c r="I47" s="20" t="str">
        <f t="shared" si="3"/>
        <v/>
      </c>
      <c r="J47" s="20" t="str">
        <f t="shared" si="10"/>
        <v/>
      </c>
      <c r="K47" s="20" t="str">
        <f t="shared" si="11"/>
        <v/>
      </c>
      <c r="L47" s="20">
        <f t="shared" si="12"/>
        <v>55</v>
      </c>
      <c r="M47" s="20"/>
      <c r="N47" s="36" t="s">
        <v>60</v>
      </c>
      <c r="O47" s="47"/>
      <c r="P47" s="43" t="str">
        <f>IFERROR(VLOOKUP(N47,'[1]Price List'!$B:$Y,MATCH("CLOSE",'[1]Price List'!$6:$6,0)-1,FALSE)/VLOOKUP(N47,'[1]Price List'!$B:$D,MATCH("PCLOSE",'[1]Price List'!$6:$6,0)-1,FALSE)-1,"")</f>
        <v/>
      </c>
      <c r="Q47" s="43"/>
      <c r="R47" s="43"/>
      <c r="S47" s="43"/>
      <c r="T47" s="43"/>
      <c r="U47" s="44"/>
      <c r="V47" s="41" t="str">
        <f>IFERROR(IF(VLOOKUP(N47,'[1]Business Score'!$A:$P,16,FALSE)&lt;0,"",(VLOOKUP(N47,'[1]Business Score'!$A:$P,16,FALSE))),"")</f>
        <v/>
      </c>
      <c r="W47" s="48" t="str">
        <f t="shared" si="7"/>
        <v/>
      </c>
      <c r="X47" s="49"/>
      <c r="Y47" s="43" t="str">
        <f t="shared" si="8"/>
        <v/>
      </c>
      <c r="Z47" s="44" t="str">
        <f t="shared" si="9"/>
        <v/>
      </c>
      <c r="AA47" s="50"/>
      <c r="AB47" s="51"/>
      <c r="AC47" s="21">
        <v>0</v>
      </c>
      <c r="AF47" s="4" t="str">
        <f>IFERROR(IF(VLOOKUP(N47,'[1]Business Score'!$A:$BU,73,FALSE)&lt;0,"",VLOOKUP(N47,'[1]Business Score'!$A:$BU,73,FALSE)),"")</f>
        <v/>
      </c>
    </row>
    <row r="48" spans="1:32" x14ac:dyDescent="0.25">
      <c r="A48" s="20">
        <f>IFERROR(_xlfn.RANK.AVG(P48,P$5:P$92,'Market Summary'!$XFC$1),"")</f>
        <v>23.5</v>
      </c>
      <c r="B48" s="20">
        <f>IFERROR(_xlfn.RANK.AVG(Q48,Q$5:Q$92,'Market Summary'!$XFC$1),"")</f>
        <v>7</v>
      </c>
      <c r="C48" s="20">
        <f>IFERROR(_xlfn.RANK.AVG(R48,R$5:R$92,'Market Summary'!$XFC$1),"")</f>
        <v>9</v>
      </c>
      <c r="D48" s="20">
        <f>IFERROR(_xlfn.RANK.AVG(S48,S$5:S$92,'Market Summary'!$XFC$1),"")</f>
        <v>11</v>
      </c>
      <c r="E48" s="20">
        <f>IFERROR(_xlfn.RANK.AVG(T48,T$5:T$92,'Market Summary'!$XFC$1),"")</f>
        <v>42</v>
      </c>
      <c r="F48" s="21">
        <f>IFERROR(_xlfn.RANK.AVG(U48,U$5:U$92,'Market Summary'!$XFC$1),"")</f>
        <v>60</v>
      </c>
      <c r="G48" s="20">
        <f t="shared" si="1"/>
        <v>56</v>
      </c>
      <c r="H48" s="20">
        <f t="shared" si="2"/>
        <v>49</v>
      </c>
      <c r="I48" s="20">
        <f t="shared" si="3"/>
        <v>59</v>
      </c>
      <c r="J48" s="20">
        <f t="shared" si="10"/>
        <v>56</v>
      </c>
      <c r="K48" s="20">
        <f t="shared" si="11"/>
        <v>48</v>
      </c>
      <c r="L48" s="20">
        <f t="shared" si="12"/>
        <v>64</v>
      </c>
      <c r="M48" s="20"/>
      <c r="N48" s="25" t="s">
        <v>61</v>
      </c>
      <c r="O48" s="47" t="str">
        <f>IFERROR(VLOOKUP(N48,'[1]Valuation Sheet'!$B:$W,7,FALSE),"")</f>
        <v>10.30</v>
      </c>
      <c r="P48" s="43">
        <f>IFERROR(VLOOKUP(N48,'[1]Price List'!$B:$Y,MATCH("CLOSE",'[1]Price List'!$6:$6,0)-1,FALSE)/VLOOKUP(N48,'[1]Price List'!$B:$D,MATCH("PCLOSE",'[1]Price List'!$6:$6,0)-1,FALSE)-1,"")</f>
        <v>0</v>
      </c>
      <c r="Q48" s="43">
        <f>IFERROR(VLOOKUP(N48,'[2]Price Movement'!$A:$J,6,FALSE),"")</f>
        <v>8.0000000000000071E-2</v>
      </c>
      <c r="R48" s="43">
        <f>IFERROR(VLOOKUP(N48,'[2]Price Movement'!$A:$J,5,FALSE),"")</f>
        <v>2.8571428571428692E-2</v>
      </c>
      <c r="S48" s="43">
        <f>IFERROR(VLOOKUP(N48,'[2]Price Movement'!$A:$J,7,FALSE),"")</f>
        <v>0</v>
      </c>
      <c r="T48" s="43">
        <f>IFERROR(VLOOKUP(N48,'[2]Price Movement'!$A:$J,8,FALSE),"")</f>
        <v>-0.28947368421052622</v>
      </c>
      <c r="U48" s="44">
        <f>IFERROR(VLOOKUP(N48,'[2]Price Movement'!$A:$J,9,FALSE),"")</f>
        <v>-0.8545454545454545</v>
      </c>
      <c r="V48" s="41">
        <f>IFERROR(IF(VLOOKUP(N48,'[1]Business Score'!$A:$P,16,FALSE)&lt;0,"",(VLOOKUP(N48,'[1]Business Score'!$A:$P,16,FALSE))),"")</f>
        <v>24.668169144134598</v>
      </c>
      <c r="W48" s="48">
        <f t="shared" si="7"/>
        <v>0.11528217903786331</v>
      </c>
      <c r="X48" s="49">
        <f>IFERROR(IF(VLOOKUP(N48,'[1]Valuation Sheet'!$B:$W,9,FALSE)&lt;0,"",VLOOKUP(N48,'[1]Valuation Sheet'!$B:$W,9,FALSE)),"")</f>
        <v>26.967350576428423</v>
      </c>
      <c r="Y48" s="43">
        <f t="shared" si="8"/>
        <v>4.0538071315996793E-2</v>
      </c>
      <c r="Z48" s="44">
        <f t="shared" si="9"/>
        <v>2.2106796116504856E-2</v>
      </c>
      <c r="AA48" s="50">
        <f>IFERROR(VLOOKUP(N48,'[1]Valuation Sheet'!$B:$W,21,FALSE),"")</f>
        <v>-0.35861896904619694</v>
      </c>
      <c r="AB48" s="51">
        <f>IFERROR(VLOOKUP(N48,'[1]Valuation Sheet'!$B:$W,17,FALSE),"")</f>
        <v>-7.1723793809239544E-2</v>
      </c>
      <c r="AC48" s="21">
        <v>0.22770000000000001</v>
      </c>
      <c r="AF48" s="4">
        <f>IFERROR(IF(VLOOKUP(N48,'[1]Business Score'!$A:$BU,73,FALSE)&lt;0,"",VLOOKUP(N48,'[1]Business Score'!$A:$BU,73,FALSE)),"")</f>
        <v>22.118320912663954</v>
      </c>
    </row>
    <row r="49" spans="1:32" x14ac:dyDescent="0.25">
      <c r="A49" s="20">
        <f>IFERROR(_xlfn.RANK.AVG(P49,P$5:P$92,'Market Summary'!$XFC$1),"")</f>
        <v>46</v>
      </c>
      <c r="B49" s="20">
        <f>IFERROR(_xlfn.RANK.AVG(Q49,Q$5:Q$92,'Market Summary'!$XFC$1),"")</f>
        <v>1</v>
      </c>
      <c r="C49" s="20">
        <f>IFERROR(_xlfn.RANK.AVG(R49,R$5:R$92,'Market Summary'!$XFC$1),"")</f>
        <v>8</v>
      </c>
      <c r="D49" s="20">
        <f>IFERROR(_xlfn.RANK.AVG(S49,S$5:S$92,'Market Summary'!$XFC$1),"")</f>
        <v>1</v>
      </c>
      <c r="E49" s="20" t="str">
        <f>IFERROR(_xlfn.RANK.AVG(T49,T$5:T$92,'Market Summary'!$XFC$1),"")</f>
        <v/>
      </c>
      <c r="F49" s="21">
        <f>IFERROR(_xlfn.RANK.AVG(U49,U$5:U$92,'Market Summary'!$XFC$1),"")</f>
        <v>4</v>
      </c>
      <c r="G49" s="20" t="str">
        <f t="shared" si="1"/>
        <v/>
      </c>
      <c r="H49" s="20" t="str">
        <f t="shared" si="2"/>
        <v/>
      </c>
      <c r="I49" s="20">
        <f t="shared" si="3"/>
        <v>65</v>
      </c>
      <c r="J49" s="20" t="str">
        <f t="shared" si="10"/>
        <v/>
      </c>
      <c r="K49" s="20">
        <f t="shared" si="11"/>
        <v>51</v>
      </c>
      <c r="L49" s="20">
        <f t="shared" si="12"/>
        <v>70</v>
      </c>
      <c r="M49" s="20"/>
      <c r="N49" s="25" t="s">
        <v>62</v>
      </c>
      <c r="O49" s="47" t="str">
        <f>IFERROR(VLOOKUP(N49,'[1]Valuation Sheet'!$B:$W,7,FALSE),"")</f>
        <v>20.50</v>
      </c>
      <c r="P49" s="43">
        <f>IFERROR(VLOOKUP(N49,'[1]Price List'!$B:$Y,MATCH("CLOSE",'[1]Price List'!$6:$6,0)-1,FALSE)/VLOOKUP(N49,'[1]Price List'!$B:$D,MATCH("PCLOSE",'[1]Price List'!$6:$6,0)-1,FALSE)-1,"")</f>
        <v>-4.8543689320389438E-3</v>
      </c>
      <c r="Q49" s="43">
        <f>IFERROR(VLOOKUP(N49,'[2]Price Movement'!$A:$J,6,FALSE),"")</f>
        <v>1.704545454545455</v>
      </c>
      <c r="R49" s="43">
        <f>IFERROR(VLOOKUP(N49,'[2]Price Movement'!$A:$J,5,FALSE),"")</f>
        <v>2.8818443804034644E-2</v>
      </c>
      <c r="S49" s="43">
        <f>IFERROR(VLOOKUP(N49,'[2]Price Movement'!$A:$J,7,FALSE),"")</f>
        <v>0.8789473684210527</v>
      </c>
      <c r="T49" s="43" t="str">
        <f>IFERROR(VLOOKUP(N49,'[2]Price Movement'!$A:$J,8,FALSE),"")</f>
        <v/>
      </c>
      <c r="U49" s="44">
        <f>IFERROR(VLOOKUP(N49,'[2]Price Movement'!$A:$J,9,FALSE),"")</f>
        <v>1.195571955719557</v>
      </c>
      <c r="V49" s="41" t="str">
        <f>IFERROR(IF(VLOOKUP(N49,'[1]Business Score'!$A:$P,16,FALSE)&lt;0,"",(VLOOKUP(N49,'[1]Business Score'!$A:$P,16,FALSE))),"")</f>
        <v/>
      </c>
      <c r="W49" s="48" t="str">
        <f t="shared" si="7"/>
        <v/>
      </c>
      <c r="X49" s="49">
        <f>IFERROR(IF(VLOOKUP(N49,'[1]Valuation Sheet'!$B:$W,9,FALSE)&lt;0,"",VLOOKUP(N49,'[1]Valuation Sheet'!$B:$W,9,FALSE)),"")</f>
        <v>834.59221737112989</v>
      </c>
      <c r="Y49" s="43" t="str">
        <f t="shared" si="8"/>
        <v/>
      </c>
      <c r="Z49" s="44">
        <f t="shared" si="9"/>
        <v>9.9087804878048788E-3</v>
      </c>
      <c r="AA49" s="50">
        <f>IFERROR(VLOOKUP(N49,'[1]Valuation Sheet'!$B:$W,21,FALSE),"")</f>
        <v>-0.78636490541509985</v>
      </c>
      <c r="AB49" s="51">
        <f>IFERROR(VLOOKUP(N49,'[1]Valuation Sheet'!$B:$W,17,FALSE),"")</f>
        <v>-0.15727298108302001</v>
      </c>
      <c r="AC49" s="21">
        <v>0.20313000000000001</v>
      </c>
      <c r="AF49" s="4" t="str">
        <f>IFERROR(IF(VLOOKUP(N49,'[1]Business Score'!$A:$BU,73,FALSE)&lt;0,"",VLOOKUP(N49,'[1]Business Score'!$A:$BU,73,FALSE)),"")</f>
        <v/>
      </c>
    </row>
    <row r="50" spans="1:32" x14ac:dyDescent="0.25">
      <c r="A50" s="20">
        <f>IFERROR(_xlfn.RANK.AVG(P50,P$5:P$92,'Market Summary'!$XFC$1),"")</f>
        <v>58</v>
      </c>
      <c r="B50" s="20">
        <f>IFERROR(_xlfn.RANK.AVG(Q50,Q$5:Q$92,'Market Summary'!$XFC$1),"")</f>
        <v>45</v>
      </c>
      <c r="C50" s="20">
        <f>IFERROR(_xlfn.RANK.AVG(R50,R$5:R$92,'Market Summary'!$XFC$1),"")</f>
        <v>19</v>
      </c>
      <c r="D50" s="20">
        <f>IFERROR(_xlfn.RANK.AVG(S50,S$5:S$92,'Market Summary'!$XFC$1),"")</f>
        <v>54</v>
      </c>
      <c r="E50" s="20">
        <f>IFERROR(_xlfn.RANK.AVG(T50,T$5:T$92,'Market Summary'!$XFC$1),"")</f>
        <v>7</v>
      </c>
      <c r="F50" s="21">
        <f>IFERROR(_xlfn.RANK.AVG(U50,U$5:U$92,'Market Summary'!$XFC$1),"")</f>
        <v>11</v>
      </c>
      <c r="G50" s="20">
        <f t="shared" si="1"/>
        <v>32</v>
      </c>
      <c r="H50" s="20">
        <f t="shared" si="2"/>
        <v>40</v>
      </c>
      <c r="I50" s="20">
        <f t="shared" si="3"/>
        <v>26</v>
      </c>
      <c r="J50" s="20">
        <f t="shared" si="10"/>
        <v>32</v>
      </c>
      <c r="K50" s="20">
        <f t="shared" si="11"/>
        <v>5</v>
      </c>
      <c r="L50" s="20">
        <f t="shared" si="12"/>
        <v>40</v>
      </c>
      <c r="M50" s="20"/>
      <c r="N50" s="25" t="s">
        <v>63</v>
      </c>
      <c r="O50" s="47" t="str">
        <f>IFERROR(VLOOKUP(N50,'[1]Valuation Sheet'!$B:$W,7,FALSE),"")</f>
        <v>9.55</v>
      </c>
      <c r="P50" s="43">
        <f>IFERROR(VLOOKUP(N50,'[1]Price List'!$B:$Y,MATCH("CLOSE",'[1]Price List'!$6:$6,0)-1,FALSE)/VLOOKUP(N50,'[1]Price List'!$B:$D,MATCH("PCLOSE",'[1]Price List'!$6:$6,0)-1,FALSE)-1,"")</f>
        <v>-3.5353535353535359E-2</v>
      </c>
      <c r="Q50" s="43">
        <f>IFERROR(VLOOKUP(N50,'[2]Price Movement'!$A:$J,6,FALSE),"")</f>
        <v>-0.23986486486486491</v>
      </c>
      <c r="R50" s="43">
        <f>IFERROR(VLOOKUP(N50,'[2]Price Movement'!$A:$J,5,FALSE),"")</f>
        <v>-8.8105726872246271E-3</v>
      </c>
      <c r="S50" s="43">
        <f>IFERROR(VLOOKUP(N50,'[2]Price Movement'!$A:$J,7,FALSE),"")</f>
        <v>-0.42307692307692313</v>
      </c>
      <c r="T50" s="43">
        <f>IFERROR(VLOOKUP(N50,'[2]Price Movement'!$A:$J,8,FALSE),"")</f>
        <v>0.73343605546995372</v>
      </c>
      <c r="U50" s="44">
        <f>IFERROR(VLOOKUP(N50,'[2]Price Movement'!$A:$J,9,FALSE),"")</f>
        <v>0.22282608695652173</v>
      </c>
      <c r="V50" s="41">
        <f>IFERROR(IF(VLOOKUP(N50,'[1]Business Score'!$A:$P,16,FALSE)&lt;0,"",(VLOOKUP(N50,'[1]Business Score'!$A:$P,16,FALSE))),"")</f>
        <v>6.1429343423156029</v>
      </c>
      <c r="W50" s="48">
        <f t="shared" si="7"/>
        <v>-0.10016968010435656</v>
      </c>
      <c r="X50" s="49">
        <f>IFERROR(IF(VLOOKUP(N50,'[1]Valuation Sheet'!$B:$W,9,FALSE)&lt;0,"",VLOOKUP(N50,'[1]Valuation Sheet'!$B:$W,9,FALSE)),"")</f>
        <v>4.6963555051154726</v>
      </c>
      <c r="Y50" s="43">
        <f t="shared" si="8"/>
        <v>0.16278865185185198</v>
      </c>
      <c r="Z50" s="44">
        <f t="shared" si="9"/>
        <v>0.13140314136125653</v>
      </c>
      <c r="AA50" s="50">
        <f>IFERROR(VLOOKUP(N50,'[1]Valuation Sheet'!$B:$W,21,FALSE),"")</f>
        <v>0.68425614631595777</v>
      </c>
      <c r="AB50" s="51">
        <f>IFERROR(VLOOKUP(N50,'[1]Valuation Sheet'!$B:$W,17,FALSE),"")</f>
        <v>0.1368512292631916</v>
      </c>
      <c r="AC50" s="21">
        <v>1.2548999999999999</v>
      </c>
      <c r="AF50" s="4">
        <f>IFERROR(IF(VLOOKUP(N50,'[1]Business Score'!$A:$BU,73,FALSE)&lt;0,"",VLOOKUP(N50,'[1]Business Score'!$A:$BU,73,FALSE)),"")</f>
        <v>6.8267696770075732</v>
      </c>
    </row>
    <row r="51" spans="1:32" x14ac:dyDescent="0.25">
      <c r="A51" s="20">
        <f>IFERROR(_xlfn.RANK.AVG(P51,P$5:P$92,'Market Summary'!$XFC$1),"")</f>
        <v>65</v>
      </c>
      <c r="B51" s="20">
        <f>IFERROR(_xlfn.RANK.AVG(Q51,Q$5:Q$92,'Market Summary'!$XFC$1),"")</f>
        <v>62</v>
      </c>
      <c r="C51" s="20">
        <f>IFERROR(_xlfn.RANK.AVG(R51,R$5:R$92,'Market Summary'!$XFC$1),"")</f>
        <v>15.5</v>
      </c>
      <c r="D51" s="20">
        <f>IFERROR(_xlfn.RANK.AVG(S51,S$5:S$92,'Market Summary'!$XFC$1),"")</f>
        <v>62</v>
      </c>
      <c r="E51" s="20">
        <f>IFERROR(_xlfn.RANK.AVG(T51,T$5:T$92,'Market Summary'!$XFC$1),"")</f>
        <v>46</v>
      </c>
      <c r="F51" s="21">
        <f>IFERROR(_xlfn.RANK.AVG(U51,U$5:U$92,'Market Summary'!$XFC$1),"")</f>
        <v>54</v>
      </c>
      <c r="G51" s="20">
        <f t="shared" si="1"/>
        <v>26</v>
      </c>
      <c r="H51" s="20">
        <f t="shared" si="2"/>
        <v>7</v>
      </c>
      <c r="I51" s="20">
        <f t="shared" si="3"/>
        <v>27</v>
      </c>
      <c r="J51" s="20">
        <f t="shared" si="10"/>
        <v>26</v>
      </c>
      <c r="K51" s="20">
        <f t="shared" si="11"/>
        <v>28</v>
      </c>
      <c r="L51" s="20">
        <f t="shared" si="12"/>
        <v>26</v>
      </c>
      <c r="M51" s="20"/>
      <c r="N51" s="25" t="s">
        <v>64</v>
      </c>
      <c r="O51" s="47" t="str">
        <f>IFERROR(VLOOKUP(N51,'[1]Valuation Sheet'!$B:$W,7,FALSE),"")</f>
        <v>14.00</v>
      </c>
      <c r="P51" s="43">
        <f>IFERROR(VLOOKUP(N51,'[1]Price List'!$B:$Y,MATCH("CLOSE",'[1]Price List'!$6:$6,0)-1,FALSE)/VLOOKUP(N51,'[1]Price List'!$B:$D,MATCH("PCLOSE",'[1]Price List'!$6:$6,0)-1,FALSE)-1,"")</f>
        <v>-8.496732026143794E-2</v>
      </c>
      <c r="Q51" s="43">
        <f>IFERROR(VLOOKUP(N51,'[2]Price Movement'!$A:$J,6,FALSE),"")</f>
        <v>-0.36936936936936937</v>
      </c>
      <c r="R51" s="43">
        <f>IFERROR(VLOOKUP(N51,'[2]Price Movement'!$A:$J,5,FALSE),"")</f>
        <v>0</v>
      </c>
      <c r="S51" s="43">
        <f>IFERROR(VLOOKUP(N51,'[2]Price Movement'!$A:$J,7,FALSE),"")</f>
        <v>-0.53333333333333333</v>
      </c>
      <c r="T51" s="43">
        <f>IFERROR(VLOOKUP(N51,'[2]Price Movement'!$A:$J,8,FALSE),"")</f>
        <v>-0.34883720930232553</v>
      </c>
      <c r="U51" s="44">
        <f>IFERROR(VLOOKUP(N51,'[2]Price Movement'!$A:$J,9,FALSE),"")</f>
        <v>-0.8202131758058302</v>
      </c>
      <c r="V51" s="41">
        <f>IFERROR(IF(VLOOKUP(N51,'[1]Business Score'!$A:$P,16,FALSE)&lt;0,"",(VLOOKUP(N51,'[1]Business Score'!$A:$P,16,FALSE))),"")</f>
        <v>5.452401798823959</v>
      </c>
      <c r="W51" s="48">
        <f t="shared" si="7"/>
        <v>-0.71695310865290374</v>
      </c>
      <c r="X51" s="49">
        <f>IFERROR(IF(VLOOKUP(N51,'[1]Valuation Sheet'!$B:$W,9,FALSE)&lt;0,"",VLOOKUP(N51,'[1]Valuation Sheet'!$B:$W,9,FALSE)),"")</f>
        <v>4.7112634441452492</v>
      </c>
      <c r="Y51" s="43">
        <f t="shared" si="8"/>
        <v>0.18340541231126661</v>
      </c>
      <c r="Z51" s="44">
        <f t="shared" si="9"/>
        <v>7.1468571428571423E-2</v>
      </c>
      <c r="AA51" s="50">
        <f>IFERROR(VLOOKUP(N51,'[1]Valuation Sheet'!$B:$W,21,FALSE),"")</f>
        <v>1.8304369975951897</v>
      </c>
      <c r="AB51" s="51">
        <f>IFERROR(VLOOKUP(N51,'[1]Valuation Sheet'!$B:$W,17,FALSE),"")</f>
        <v>0.3660873995190379</v>
      </c>
      <c r="AC51" s="21">
        <v>1.0005599999999999</v>
      </c>
      <c r="AF51" s="4">
        <f>IFERROR(IF(VLOOKUP(N51,'[1]Business Score'!$A:$BU,73,FALSE)&lt;0,"",VLOOKUP(N51,'[1]Business Score'!$A:$BU,73,FALSE)),"")</f>
        <v>19.263245651187027</v>
      </c>
    </row>
    <row r="52" spans="1:32" x14ac:dyDescent="0.25">
      <c r="A52" s="20">
        <f>IFERROR(_xlfn.RANK.AVG(P52,P$5:P$92,'Market Summary'!$XFC$1),"")</f>
        <v>23.5</v>
      </c>
      <c r="B52" s="20">
        <f>IFERROR(_xlfn.RANK.AVG(Q52,Q$5:Q$92,'Market Summary'!$XFC$1),"")</f>
        <v>38</v>
      </c>
      <c r="C52" s="20">
        <f>IFERROR(_xlfn.RANK.AVG(R52,R$5:R$92,'Market Summary'!$XFC$1),"")</f>
        <v>24.5</v>
      </c>
      <c r="D52" s="20">
        <f>IFERROR(_xlfn.RANK.AVG(S52,S$5:S$92,'Market Summary'!$XFC$1),"")</f>
        <v>57</v>
      </c>
      <c r="E52" s="20">
        <f>IFERROR(_xlfn.RANK.AVG(T52,T$5:T$92,'Market Summary'!$XFC$1),"")</f>
        <v>43</v>
      </c>
      <c r="F52" s="21">
        <f>IFERROR(_xlfn.RANK.AVG(U52,U$5:U$92,'Market Summary'!$XFC$1),"")</f>
        <v>53</v>
      </c>
      <c r="G52" s="20">
        <f t="shared" si="1"/>
        <v>58</v>
      </c>
      <c r="H52" s="20">
        <f t="shared" si="2"/>
        <v>55</v>
      </c>
      <c r="I52" s="20">
        <f t="shared" si="3"/>
        <v>25</v>
      </c>
      <c r="J52" s="20">
        <f t="shared" si="10"/>
        <v>58</v>
      </c>
      <c r="K52" s="20">
        <f t="shared" si="11"/>
        <v>31</v>
      </c>
      <c r="L52" s="20">
        <f t="shared" si="12"/>
        <v>3</v>
      </c>
      <c r="M52" s="20"/>
      <c r="N52" s="25" t="s">
        <v>65</v>
      </c>
      <c r="O52" s="47" t="str">
        <f>IFERROR(VLOOKUP(N52,'[1]Valuation Sheet'!$B:$W,7,FALSE),"")</f>
        <v>0.95</v>
      </c>
      <c r="P52" s="43">
        <f>IFERROR(VLOOKUP(N52,'[1]Price List'!$B:$Y,MATCH("CLOSE",'[1]Price List'!$6:$6,0)-1,FALSE)/VLOOKUP(N52,'[1]Price List'!$B:$D,MATCH("PCLOSE",'[1]Price List'!$6:$6,0)-1,FALSE)-1,"")</f>
        <v>0</v>
      </c>
      <c r="Q52" s="43">
        <f>IFERROR(VLOOKUP(N52,'[2]Price Movement'!$A:$J,6,FALSE),"")</f>
        <v>-0.18644067796610164</v>
      </c>
      <c r="R52" s="43">
        <f>IFERROR(VLOOKUP(N52,'[2]Price Movement'!$A:$J,5,FALSE),"")</f>
        <v>-4.0000000000000036E-2</v>
      </c>
      <c r="S52" s="43">
        <f>IFERROR(VLOOKUP(N52,'[2]Price Movement'!$A:$J,7,FALSE),"")</f>
        <v>-0.49738219895287961</v>
      </c>
      <c r="T52" s="43">
        <f>IFERROR(VLOOKUP(N52,'[2]Price Movement'!$A:$J,8,FALSE),"")</f>
        <v>-0.30434782608695654</v>
      </c>
      <c r="U52" s="44">
        <f>IFERROR(VLOOKUP(N52,'[2]Price Movement'!$A:$J,9,FALSE),"")</f>
        <v>-0.77674418604651163</v>
      </c>
      <c r="V52" s="41">
        <f>IFERROR(IF(VLOOKUP(N52,'[1]Business Score'!$A:$P,16,FALSE)&lt;0,"",(VLOOKUP(N52,'[1]Business Score'!$A:$P,16,FALSE))),"")</f>
        <v>39.927272727272729</v>
      </c>
      <c r="W52" s="48">
        <f t="shared" si="7"/>
        <v>0.82230958625783512</v>
      </c>
      <c r="X52" s="49">
        <f>IFERROR(IF(VLOOKUP(N52,'[1]Valuation Sheet'!$B:$W,9,FALSE)&lt;0,"",VLOOKUP(N52,'[1]Valuation Sheet'!$B:$W,9,FALSE)),"")</f>
        <v>4.6746702391755353</v>
      </c>
      <c r="Y52" s="43">
        <f t="shared" si="8"/>
        <v>2.5045537340619307E-2</v>
      </c>
      <c r="Z52" s="44">
        <f t="shared" si="9"/>
        <v>6.3174736842105256E-2</v>
      </c>
      <c r="AA52" s="50">
        <f>IFERROR(VLOOKUP(N52,'[1]Valuation Sheet'!$B:$W,21,FALSE),"")</f>
        <v>5.0552621788152745</v>
      </c>
      <c r="AB52" s="51">
        <f>IFERROR(VLOOKUP(N52,'[1]Valuation Sheet'!$B:$W,17,FALSE),"")</f>
        <v>1.0110524357630553</v>
      </c>
      <c r="AC52" s="21">
        <v>6.0015999999999993E-2</v>
      </c>
      <c r="AF52" s="4">
        <f>IFERROR(IF(VLOOKUP(N52,'[1]Business Score'!$A:$BU,73,FALSE)&lt;0,"",VLOOKUP(N52,'[1]Business Score'!$A:$BU,73,FALSE)),"")</f>
        <v>21.910257745647119</v>
      </c>
    </row>
    <row r="53" spans="1:32" x14ac:dyDescent="0.25">
      <c r="A53" s="20">
        <f>IFERROR(_xlfn.RANK.AVG(P53,P$5:P$92,'Market Summary'!$XFC$1),"")</f>
        <v>23.5</v>
      </c>
      <c r="B53" s="20">
        <f>IFERROR(_xlfn.RANK.AVG(Q53,Q$5:Q$92,'Market Summary'!$XFC$1),"")</f>
        <v>47.5</v>
      </c>
      <c r="C53" s="20">
        <f>IFERROR(_xlfn.RANK.AVG(R53,R$5:R$92,'Market Summary'!$XFC$1),"")</f>
        <v>37</v>
      </c>
      <c r="D53" s="20">
        <f>IFERROR(_xlfn.RANK.AVG(S53,S$5:S$92,'Market Summary'!$XFC$1),"")</f>
        <v>44</v>
      </c>
      <c r="E53" s="20">
        <f>IFERROR(_xlfn.RANK.AVG(T53,T$5:T$92,'Market Summary'!$XFC$1),"")</f>
        <v>9</v>
      </c>
      <c r="F53" s="21">
        <f>IFERROR(_xlfn.RANK.AVG(U53,U$5:U$92,'Market Summary'!$XFC$1),"")</f>
        <v>10</v>
      </c>
      <c r="G53" s="20">
        <f t="shared" si="1"/>
        <v>46</v>
      </c>
      <c r="H53" s="20">
        <f t="shared" si="2"/>
        <v>35</v>
      </c>
      <c r="I53" s="20">
        <f t="shared" si="3"/>
        <v>51</v>
      </c>
      <c r="J53" s="20">
        <f t="shared" si="10"/>
        <v>46</v>
      </c>
      <c r="K53" s="20">
        <f t="shared" si="11"/>
        <v>29</v>
      </c>
      <c r="L53" s="20">
        <f t="shared" si="12"/>
        <v>61</v>
      </c>
      <c r="M53" s="20"/>
      <c r="N53" s="25" t="s">
        <v>66</v>
      </c>
      <c r="O53" s="47" t="str">
        <f>IFERROR(VLOOKUP(N53,'[1]Valuation Sheet'!$B:$W,7,FALSE),"")</f>
        <v>14.00</v>
      </c>
      <c r="P53" s="43">
        <f>IFERROR(VLOOKUP(N53,'[1]Price List'!$B:$Y,MATCH("CLOSE",'[1]Price List'!$6:$6,0)-1,FALSE)/VLOOKUP(N53,'[1]Price List'!$B:$D,MATCH("PCLOSE",'[1]Price List'!$6:$6,0)-1,FALSE)-1,"")</f>
        <v>0</v>
      </c>
      <c r="Q53" s="43">
        <f>IFERROR(VLOOKUP(N53,'[2]Price Movement'!$A:$J,6,FALSE),"")</f>
        <v>-0.25</v>
      </c>
      <c r="R53" s="43">
        <f>IFERROR(VLOOKUP(N53,'[2]Price Movement'!$A:$J,5,FALSE),"")</f>
        <v>-7.5342465753424626E-2</v>
      </c>
      <c r="S53" s="43">
        <f>IFERROR(VLOOKUP(N53,'[2]Price Movement'!$A:$J,7,FALSE),"")</f>
        <v>-0.33333333333333337</v>
      </c>
      <c r="T53" s="43">
        <f>IFERROR(VLOOKUP(N53,'[2]Price Movement'!$A:$J,8,FALSE),"")</f>
        <v>0.6875</v>
      </c>
      <c r="U53" s="44">
        <f>IFERROR(VLOOKUP(N53,'[2]Price Movement'!$A:$J,9,FALSE),"")</f>
        <v>0.26168224299065423</v>
      </c>
      <c r="V53" s="41">
        <f>IFERROR(IF(VLOOKUP(N53,'[1]Business Score'!$A:$P,16,FALSE)&lt;0,"",(VLOOKUP(N53,'[1]Business Score'!$A:$P,16,FALSE))),"")</f>
        <v>8.0934940524413186</v>
      </c>
      <c r="W53" s="48">
        <f t="shared" si="7"/>
        <v>-0.19649788089346221</v>
      </c>
      <c r="X53" s="49">
        <f>IFERROR(IF(VLOOKUP(N53,'[1]Valuation Sheet'!$B:$W,9,FALSE)&lt;0,"",VLOOKUP(N53,'[1]Valuation Sheet'!$B:$W,9,FALSE)),"")</f>
        <v>9.3556848770262029</v>
      </c>
      <c r="Y53" s="43">
        <f t="shared" si="8"/>
        <v>0.12355603074772883</v>
      </c>
      <c r="Z53" s="44">
        <f t="shared" si="9"/>
        <v>7.1385714285714288E-2</v>
      </c>
      <c r="AA53" s="50">
        <f>IFERROR(VLOOKUP(N53,'[1]Valuation Sheet'!$B:$W,21,FALSE),"")</f>
        <v>-0.25077766849331962</v>
      </c>
      <c r="AB53" s="51">
        <f>IFERROR(VLOOKUP(N53,'[1]Valuation Sheet'!$B:$W,17,FALSE),"")</f>
        <v>-5.0155533698663879E-2</v>
      </c>
      <c r="AC53" s="21">
        <v>0.99940000000000007</v>
      </c>
      <c r="AF53" s="4">
        <f>IFERROR(IF(VLOOKUP(N53,'[1]Business Score'!$A:$BU,73,FALSE)&lt;0,"",VLOOKUP(N53,'[1]Business Score'!$A:$BU,73,FALSE)),"")</f>
        <v>10.072772504247979</v>
      </c>
    </row>
    <row r="54" spans="1:32" x14ac:dyDescent="0.25">
      <c r="A54" s="20">
        <f>IFERROR(_xlfn.RANK.AVG(P54,P$5:P$92,'Market Summary'!$XFC$1),"")</f>
        <v>23.5</v>
      </c>
      <c r="B54" s="20">
        <f>IFERROR(_xlfn.RANK.AVG(Q54,Q$5:Q$92,'Market Summary'!$XFC$1),"")</f>
        <v>31</v>
      </c>
      <c r="C54" s="20">
        <f>IFERROR(_xlfn.RANK.AVG(R54,R$5:R$92,'Market Summary'!$XFC$1),"")</f>
        <v>40</v>
      </c>
      <c r="D54" s="20">
        <f>IFERROR(_xlfn.RANK.AVG(S54,S$5:S$92,'Market Summary'!$XFC$1),"")</f>
        <v>15</v>
      </c>
      <c r="E54" s="20">
        <f>IFERROR(_xlfn.RANK.AVG(T54,T$5:T$92,'Market Summary'!$XFC$1),"")</f>
        <v>11</v>
      </c>
      <c r="F54" s="21">
        <f>IFERROR(_xlfn.RANK.AVG(U54,U$5:U$92,'Market Summary'!$XFC$1),"")</f>
        <v>13</v>
      </c>
      <c r="G54" s="20">
        <f t="shared" si="1"/>
        <v>55</v>
      </c>
      <c r="H54" s="20">
        <f t="shared" si="2"/>
        <v>33</v>
      </c>
      <c r="I54" s="20">
        <f t="shared" si="3"/>
        <v>60</v>
      </c>
      <c r="J54" s="20">
        <f t="shared" si="10"/>
        <v>55</v>
      </c>
      <c r="K54" s="20">
        <f t="shared" si="11"/>
        <v>39</v>
      </c>
      <c r="L54" s="20">
        <f t="shared" si="12"/>
        <v>71</v>
      </c>
      <c r="M54" s="20"/>
      <c r="N54" s="25" t="s">
        <v>67</v>
      </c>
      <c r="O54" s="47" t="str">
        <f>IFERROR(VLOOKUP(N54,'[1]Valuation Sheet'!$B:$W,7,FALSE),"")</f>
        <v>1,270.00</v>
      </c>
      <c r="P54" s="43">
        <f>IFERROR(VLOOKUP(N54,'[1]Price List'!$B:$Y,MATCH("CLOSE",'[1]Price List'!$6:$6,0)-1,FALSE)/VLOOKUP(N54,'[1]Price List'!$B:$D,MATCH("PCLOSE",'[1]Price List'!$6:$6,0)-1,FALSE)-1,"")</f>
        <v>0</v>
      </c>
      <c r="Q54" s="43">
        <f>IFERROR(VLOOKUP(N54,'[2]Price Movement'!$A:$J,6,FALSE),"")</f>
        <v>-0.14576271186440681</v>
      </c>
      <c r="R54" s="43">
        <f>IFERROR(VLOOKUP(N54,'[2]Price Movement'!$A:$J,5,FALSE),"")</f>
        <v>-9.3525179856115082E-2</v>
      </c>
      <c r="S54" s="43">
        <f>IFERROR(VLOOKUP(N54,'[2]Price Movement'!$A:$J,7,FALSE),"")</f>
        <v>-5.9701492537313383E-2</v>
      </c>
      <c r="T54" s="43">
        <f>IFERROR(VLOOKUP(N54,'[2]Price Movement'!$A:$J,8,FALSE),"")</f>
        <v>0.50898203592814362</v>
      </c>
      <c r="U54" s="44">
        <f>IFERROR(VLOOKUP(N54,'[2]Price Movement'!$A:$J,9,FALSE),"")</f>
        <v>0.12000000000000011</v>
      </c>
      <c r="V54" s="41">
        <f>IFERROR(IF(VLOOKUP(N54,'[1]Business Score'!$A:$P,16,FALSE)&lt;0,"",(VLOOKUP(N54,'[1]Business Score'!$A:$P,16,FALSE))),"")</f>
        <v>23.22244689863237</v>
      </c>
      <c r="W54" s="48">
        <f t="shared" si="7"/>
        <v>-0.27552613115751767</v>
      </c>
      <c r="X54" s="49">
        <f>IFERROR(IF(VLOOKUP(N54,'[1]Valuation Sheet'!$B:$W,9,FALSE)&lt;0,"",VLOOKUP(N54,'[1]Valuation Sheet'!$B:$W,9,FALSE)),"")</f>
        <v>30.749338767933892</v>
      </c>
      <c r="Y54" s="43">
        <f t="shared" si="8"/>
        <v>4.3061784331559508E-2</v>
      </c>
      <c r="Z54" s="44">
        <f t="shared" si="9"/>
        <v>4.6119527559055122E-2</v>
      </c>
      <c r="AA54" s="50">
        <f>IFERROR(VLOOKUP(N54,'[1]Valuation Sheet'!$B:$W,21,FALSE),"")</f>
        <v>-0.79549299928988626</v>
      </c>
      <c r="AB54" s="51">
        <f>IFERROR(VLOOKUP(N54,'[1]Valuation Sheet'!$B:$W,17,FALSE),"")</f>
        <v>-0.15909859985797714</v>
      </c>
      <c r="AC54" s="21">
        <v>58.571800000000003</v>
      </c>
      <c r="AF54" s="4">
        <f>IFERROR(IF(VLOOKUP(N54,'[1]Business Score'!$A:$BU,73,FALSE)&lt;0,"",VLOOKUP(N54,'[1]Business Score'!$A:$BU,73,FALSE)),"")</f>
        <v>32.054222929718222</v>
      </c>
    </row>
    <row r="55" spans="1:32" x14ac:dyDescent="0.25">
      <c r="A55" s="20" t="str">
        <f>IFERROR(_xlfn.RANK.AVG(P55,P$5:P$92,'Market Summary'!$XFC$1),"")</f>
        <v/>
      </c>
      <c r="B55" s="20">
        <f>IFERROR(_xlfn.RANK.AVG(Q55,Q$5:Q$92,'Market Summary'!$XFC$1),"")</f>
        <v>12</v>
      </c>
      <c r="C55" s="20">
        <f>IFERROR(_xlfn.RANK.AVG(R55,R$5:R$92,'Market Summary'!$XFC$1),"")</f>
        <v>15.5</v>
      </c>
      <c r="D55" s="20">
        <f>IFERROR(_xlfn.RANK.AVG(S55,S$5:S$92,'Market Summary'!$XFC$1),"")</f>
        <v>11</v>
      </c>
      <c r="E55" s="20" t="str">
        <f>IFERROR(_xlfn.RANK.AVG(T55,T$5:T$92,'Market Summary'!$XFC$1),"")</f>
        <v/>
      </c>
      <c r="F55" s="21" t="str">
        <f>IFERROR(_xlfn.RANK.AVG(U55,U$5:U$92,'Market Summary'!$XFC$1),"")</f>
        <v/>
      </c>
      <c r="G55" s="20" t="str">
        <f t="shared" si="1"/>
        <v/>
      </c>
      <c r="H55" s="20" t="str">
        <f t="shared" si="2"/>
        <v/>
      </c>
      <c r="I55" s="20" t="str">
        <f t="shared" si="3"/>
        <v/>
      </c>
      <c r="J55" s="20" t="str">
        <f t="shared" si="10"/>
        <v/>
      </c>
      <c r="K55" s="20" t="str">
        <f t="shared" si="11"/>
        <v/>
      </c>
      <c r="L55" s="20">
        <f t="shared" si="12"/>
        <v>55</v>
      </c>
      <c r="M55" s="20"/>
      <c r="N55" s="36" t="s">
        <v>68</v>
      </c>
      <c r="O55" s="47"/>
      <c r="P55" s="43" t="str">
        <f>IFERROR(VLOOKUP(N55,'[1]Price List'!$B:$Y,MATCH("CLOSE",'[1]Price List'!$6:$6,0)-1,FALSE)/VLOOKUP(N55,'[1]Price List'!$B:$D,MATCH("PCLOSE",'[1]Price List'!$6:$6,0)-1,FALSE)-1,"")</f>
        <v/>
      </c>
      <c r="Q55" s="43"/>
      <c r="R55" s="43"/>
      <c r="S55" s="43"/>
      <c r="T55" s="43"/>
      <c r="U55" s="44"/>
      <c r="V55" s="41" t="str">
        <f>IFERROR(IF(VLOOKUP(N55,'[1]Business Score'!$A:$P,16,FALSE)&lt;0,"",(VLOOKUP(N55,'[1]Business Score'!$A:$P,16,FALSE))),"")</f>
        <v/>
      </c>
      <c r="W55" s="48" t="str">
        <f t="shared" si="7"/>
        <v/>
      </c>
      <c r="X55" s="49"/>
      <c r="Y55" s="43" t="str">
        <f t="shared" si="8"/>
        <v/>
      </c>
      <c r="Z55" s="44" t="str">
        <f t="shared" si="9"/>
        <v/>
      </c>
      <c r="AA55" s="50"/>
      <c r="AB55" s="51"/>
      <c r="AC55" s="21">
        <v>0</v>
      </c>
      <c r="AF55" s="4" t="str">
        <f>IFERROR(IF(VLOOKUP(N55,'[1]Business Score'!$A:$BU,73,FALSE)&lt;0,"",VLOOKUP(N55,'[1]Business Score'!$A:$BU,73,FALSE)),"")</f>
        <v/>
      </c>
    </row>
    <row r="56" spans="1:32" x14ac:dyDescent="0.25">
      <c r="A56" s="20" t="str">
        <f>IFERROR(_xlfn.RANK.AVG(P56,P$5:P$92,'Market Summary'!$XFC$1),"")</f>
        <v/>
      </c>
      <c r="B56" s="20">
        <f>IFERROR(_xlfn.RANK.AVG(Q56,Q$5:Q$92,'Market Summary'!$XFC$1),"")</f>
        <v>12</v>
      </c>
      <c r="C56" s="20" t="str">
        <f>IFERROR(_xlfn.RANK.AVG(R56,R$5:R$92,'Market Summary'!$XFC$1),"")</f>
        <v/>
      </c>
      <c r="D56" s="20" t="str">
        <f>IFERROR(_xlfn.RANK.AVG(S56,S$5:S$92,'Market Summary'!$XFC$1),"")</f>
        <v/>
      </c>
      <c r="E56" s="20">
        <f>IFERROR(_xlfn.RANK.AVG(T56,T$5:T$92,'Market Summary'!$XFC$1),"")</f>
        <v>27</v>
      </c>
      <c r="F56" s="21" t="str">
        <f>IFERROR(_xlfn.RANK.AVG(U56,U$5:U$92,'Market Summary'!$XFC$1),"")</f>
        <v/>
      </c>
      <c r="G56" s="20" t="str">
        <f t="shared" si="1"/>
        <v/>
      </c>
      <c r="H56" s="20" t="str">
        <f t="shared" si="2"/>
        <v/>
      </c>
      <c r="I56" s="20">
        <f t="shared" si="3"/>
        <v>62</v>
      </c>
      <c r="J56" s="20" t="str">
        <f t="shared" si="10"/>
        <v/>
      </c>
      <c r="K56" s="20">
        <f t="shared" si="11"/>
        <v>61.5</v>
      </c>
      <c r="L56" s="20">
        <f t="shared" si="12"/>
        <v>44</v>
      </c>
      <c r="M56" s="20"/>
      <c r="N56" s="25" t="s">
        <v>69</v>
      </c>
      <c r="O56" s="47">
        <f>IFERROR(VLOOKUP(N56,'[1]Valuation Sheet'!$B:$W,7,FALSE),"")</f>
        <v>3.37</v>
      </c>
      <c r="P56" s="43" t="str">
        <f>IFERROR(VLOOKUP(N56,'[1]Price List'!$B:$Y,MATCH("CLOSE",'[1]Price List'!$6:$6,0)-1,FALSE)/VLOOKUP(N56,'[1]Price List'!$B:$D,MATCH("PCLOSE",'[1]Price List'!$6:$6,0)-1,FALSE)-1,"")</f>
        <v/>
      </c>
      <c r="Q56" s="43">
        <f>IFERROR(VLOOKUP(N56,'[2]Price Movement'!$A:$J,6,FALSE),"")</f>
        <v>0</v>
      </c>
      <c r="R56" s="43" t="str">
        <f>IFERROR(VLOOKUP(N56,'[2]Price Movement'!$A:$J,5,FALSE),"")</f>
        <v/>
      </c>
      <c r="S56" s="43" t="str">
        <f>IFERROR(VLOOKUP(N56,'[2]Price Movement'!$A:$J,7,FALSE),"")</f>
        <v/>
      </c>
      <c r="T56" s="43">
        <f>IFERROR(VLOOKUP(N56,'[2]Price Movement'!$A:$J,8,FALSE),"")</f>
        <v>-4.8022598870056443E-2</v>
      </c>
      <c r="U56" s="44" t="str">
        <f>IFERROR(VLOOKUP(N56,'[2]Price Movement'!$A:$J,9,FALSE),"")</f>
        <v/>
      </c>
      <c r="V56" s="41" t="str">
        <f>IFERROR(IF(VLOOKUP(N56,'[1]Business Score'!$A:$P,16,FALSE)&lt;0,"",(VLOOKUP(N56,'[1]Business Score'!$A:$P,16,FALSE))),"")</f>
        <v/>
      </c>
      <c r="W56" s="48" t="str">
        <f t="shared" si="7"/>
        <v/>
      </c>
      <c r="X56" s="49">
        <f>IFERROR(IF(VLOOKUP(N56,'[1]Valuation Sheet'!$B:$W,9,FALSE)&lt;0,"",VLOOKUP(N56,'[1]Valuation Sheet'!$B:$W,9,FALSE)),"")</f>
        <v>34.814993799680124</v>
      </c>
      <c r="Y56" s="43" t="str">
        <f t="shared" si="8"/>
        <v/>
      </c>
      <c r="Z56" s="44">
        <f t="shared" si="9"/>
        <v>0</v>
      </c>
      <c r="AA56" s="50">
        <f>IFERROR(VLOOKUP(N56,'[1]Valuation Sheet'!$B:$W,21,FALSE),"")</f>
        <v>0.5061173274049735</v>
      </c>
      <c r="AB56" s="51">
        <f>IFERROR(VLOOKUP(N56,'[1]Valuation Sheet'!$B:$W,17,FALSE),"")</f>
        <v>0.1012234654809947</v>
      </c>
      <c r="AC56" s="21">
        <v>0</v>
      </c>
      <c r="AF56" s="4">
        <f>IFERROR(IF(VLOOKUP(N56,'[1]Business Score'!$A:$BU,73,FALSE)&lt;0,"",VLOOKUP(N56,'[1]Business Score'!$A:$BU,73,FALSE)),"")</f>
        <v>4.1019508378834475</v>
      </c>
    </row>
    <row r="57" spans="1:32" x14ac:dyDescent="0.25">
      <c r="A57" s="20">
        <f>IFERROR(_xlfn.RANK.AVG(P57,P$5:P$92,'Market Summary'!$XFC$1),"")</f>
        <v>23.5</v>
      </c>
      <c r="B57" s="20">
        <f>IFERROR(_xlfn.RANK.AVG(Q57,Q$5:Q$92,'Market Summary'!$XFC$1),"")</f>
        <v>66</v>
      </c>
      <c r="C57" s="20">
        <f>IFERROR(_xlfn.RANK.AVG(R57,R$5:R$92,'Market Summary'!$XFC$1),"")</f>
        <v>63</v>
      </c>
      <c r="D57" s="20">
        <f>IFERROR(_xlfn.RANK.AVG(S57,S$5:S$92,'Market Summary'!$XFC$1),"")</f>
        <v>58</v>
      </c>
      <c r="E57" s="20">
        <f>IFERROR(_xlfn.RANK.AVG(T57,T$5:T$92,'Market Summary'!$XFC$1),"")</f>
        <v>51</v>
      </c>
      <c r="F57" s="21">
        <f>IFERROR(_xlfn.RANK.AVG(U57,U$5:U$92,'Market Summary'!$XFC$1),"")</f>
        <v>61</v>
      </c>
      <c r="G57" s="20">
        <f t="shared" si="1"/>
        <v>54</v>
      </c>
      <c r="H57" s="20">
        <f t="shared" si="2"/>
        <v>20</v>
      </c>
      <c r="I57" s="20">
        <f t="shared" si="3"/>
        <v>36</v>
      </c>
      <c r="J57" s="20">
        <f t="shared" si="10"/>
        <v>54</v>
      </c>
      <c r="K57" s="20">
        <f t="shared" si="11"/>
        <v>32</v>
      </c>
      <c r="L57" s="20">
        <f t="shared" si="12"/>
        <v>46</v>
      </c>
      <c r="M57" s="20"/>
      <c r="N57" s="25" t="s">
        <v>70</v>
      </c>
      <c r="O57" s="47" t="str">
        <f>IFERROR(VLOOKUP(N57,'[1]Valuation Sheet'!$B:$W,7,FALSE),"")</f>
        <v>8.30</v>
      </c>
      <c r="P57" s="43">
        <f>IFERROR(VLOOKUP(N57,'[1]Price List'!$B:$Y,MATCH("CLOSE",'[1]Price List'!$6:$6,0)-1,FALSE)/VLOOKUP(N57,'[1]Price List'!$B:$D,MATCH("PCLOSE",'[1]Price List'!$6:$6,0)-1,FALSE)-1,"")</f>
        <v>0</v>
      </c>
      <c r="Q57" s="43">
        <f>IFERROR(VLOOKUP(N57,'[2]Price Movement'!$A:$J,6,FALSE),"")</f>
        <v>-0.42758620689655169</v>
      </c>
      <c r="R57" s="43">
        <f>IFERROR(VLOOKUP(N57,'[2]Price Movement'!$A:$J,5,FALSE),"")</f>
        <v>-0.18627450980392146</v>
      </c>
      <c r="S57" s="43">
        <f>IFERROR(VLOOKUP(N57,'[2]Price Movement'!$A:$J,7,FALSE),"")</f>
        <v>-0.50299401197604787</v>
      </c>
      <c r="T57" s="43">
        <f>IFERROR(VLOOKUP(N57,'[2]Price Movement'!$A:$J,8,FALSE),"")</f>
        <v>-0.55135135135135127</v>
      </c>
      <c r="U57" s="44">
        <f>IFERROR(VLOOKUP(N57,'[2]Price Movement'!$A:$J,9,FALSE),"")</f>
        <v>-0.87969270908827368</v>
      </c>
      <c r="V57" s="41">
        <f>IFERROR(IF(VLOOKUP(N57,'[1]Business Score'!$A:$P,16,FALSE)&lt;0,"",(VLOOKUP(N57,'[1]Business Score'!$A:$P,16,FALSE))),"")</f>
        <v>21.223882123638379</v>
      </c>
      <c r="W57" s="48">
        <f t="shared" si="7"/>
        <v>-0.46341253801434179</v>
      </c>
      <c r="X57" s="49">
        <f>IFERROR(IF(VLOOKUP(N57,'[1]Valuation Sheet'!$B:$W,9,FALSE)&lt;0,"",VLOOKUP(N57,'[1]Valuation Sheet'!$B:$W,9,FALSE)),"")</f>
        <v>5.7723345967120547</v>
      </c>
      <c r="Y57" s="43">
        <f t="shared" si="8"/>
        <v>4.7116733601070881E-2</v>
      </c>
      <c r="Z57" s="44">
        <f t="shared" si="9"/>
        <v>6.0240963855421679E-2</v>
      </c>
      <c r="AA57" s="50">
        <f>IFERROR(VLOOKUP(N57,'[1]Valuation Sheet'!$B:$W,21,FALSE),"")</f>
        <v>0.44168598685193228</v>
      </c>
      <c r="AB57" s="51">
        <f>IFERROR(VLOOKUP(N57,'[1]Valuation Sheet'!$B:$W,17,FALSE),"")</f>
        <v>8.8337197370386367E-2</v>
      </c>
      <c r="AC57" s="21">
        <v>0.5</v>
      </c>
      <c r="AF57" s="4">
        <f>IFERROR(IF(VLOOKUP(N57,'[1]Business Score'!$A:$BU,73,FALSE)&lt;0,"",VLOOKUP(N57,'[1]Business Score'!$A:$BU,73,FALSE)),"")</f>
        <v>39.553443990470363</v>
      </c>
    </row>
    <row r="58" spans="1:32" x14ac:dyDescent="0.25">
      <c r="A58" s="20">
        <f>IFERROR(_xlfn.RANK.AVG(P58,P$5:P$92,'Market Summary'!$XFC$1),"")</f>
        <v>23.5</v>
      </c>
      <c r="B58" s="20">
        <f>IFERROR(_xlfn.RANK.AVG(Q58,Q$5:Q$92,'Market Summary'!$XFC$1),"")</f>
        <v>15</v>
      </c>
      <c r="C58" s="20">
        <f>IFERROR(_xlfn.RANK.AVG(R58,R$5:R$92,'Market Summary'!$XFC$1),"")</f>
        <v>12</v>
      </c>
      <c r="D58" s="20">
        <f>IFERROR(_xlfn.RANK.AVG(S58,S$5:S$92,'Market Summary'!$XFC$1),"")</f>
        <v>8</v>
      </c>
      <c r="E58" s="20">
        <f>IFERROR(_xlfn.RANK.AVG(T58,T$5:T$92,'Market Summary'!$XFC$1),"")</f>
        <v>3</v>
      </c>
      <c r="F58" s="21">
        <f>IFERROR(_xlfn.RANK.AVG(U58,U$5:U$92,'Market Summary'!$XFC$1),"")</f>
        <v>8</v>
      </c>
      <c r="G58" s="20">
        <f t="shared" si="1"/>
        <v>38</v>
      </c>
      <c r="H58" s="20">
        <f t="shared" si="2"/>
        <v>41</v>
      </c>
      <c r="I58" s="20">
        <f t="shared" si="3"/>
        <v>54</v>
      </c>
      <c r="J58" s="20">
        <f t="shared" si="10"/>
        <v>38</v>
      </c>
      <c r="K58" s="20">
        <f t="shared" si="11"/>
        <v>16</v>
      </c>
      <c r="L58" s="20">
        <f t="shared" si="12"/>
        <v>41</v>
      </c>
      <c r="M58" s="20"/>
      <c r="N58" s="25" t="s">
        <v>71</v>
      </c>
      <c r="O58" s="47" t="str">
        <f>IFERROR(VLOOKUP(N58,'[1]Valuation Sheet'!$B:$W,7,FALSE),"")</f>
        <v>2.05</v>
      </c>
      <c r="P58" s="43">
        <f>IFERROR(VLOOKUP(N58,'[1]Price List'!$B:$Y,MATCH("CLOSE",'[1]Price List'!$6:$6,0)-1,FALSE)/VLOOKUP(N58,'[1]Price List'!$B:$D,MATCH("PCLOSE",'[1]Price List'!$6:$6,0)-1,FALSE)-1,"")</f>
        <v>0</v>
      </c>
      <c r="Q58" s="43">
        <f>IFERROR(VLOOKUP(N58,'[2]Price Movement'!$A:$J,6,FALSE),"")</f>
        <v>-2.0408163265306256E-2</v>
      </c>
      <c r="R58" s="43">
        <f>IFERROR(VLOOKUP(N58,'[2]Price Movement'!$A:$J,5,FALSE),"")</f>
        <v>4.1841004184099972E-3</v>
      </c>
      <c r="S58" s="43">
        <f>IFERROR(VLOOKUP(N58,'[2]Price Movement'!$A:$J,7,FALSE),"")</f>
        <v>6.6666666666666652E-2</v>
      </c>
      <c r="T58" s="43">
        <f>IFERROR(VLOOKUP(N58,'[2]Price Movement'!$A:$J,8,FALSE),"")</f>
        <v>1.1052631578947367</v>
      </c>
      <c r="U58" s="44">
        <f>IFERROR(VLOOKUP(N58,'[2]Price Movement'!$A:$J,9,FALSE),"")</f>
        <v>0.37931034482758608</v>
      </c>
      <c r="V58" s="41">
        <f>IFERROR(IF(VLOOKUP(N58,'[1]Business Score'!$A:$P,16,FALSE)&lt;0,"",(VLOOKUP(N58,'[1]Business Score'!$A:$P,16,FALSE))),"")</f>
        <v>6.8634259934750519</v>
      </c>
      <c r="W58" s="48">
        <f t="shared" si="7"/>
        <v>-9.8625790012122683E-2</v>
      </c>
      <c r="X58" s="49">
        <f>IFERROR(IF(VLOOKUP(N58,'[1]Valuation Sheet'!$B:$W,9,FALSE)&lt;0,"",VLOOKUP(N58,'[1]Valuation Sheet'!$B:$W,9,FALSE)),"")</f>
        <v>11.013656457959927</v>
      </c>
      <c r="Y58" s="43">
        <f t="shared" si="8"/>
        <v>0.14569982993197331</v>
      </c>
      <c r="Z58" s="44">
        <f t="shared" si="9"/>
        <v>9.7521951219512196E-2</v>
      </c>
      <c r="AA58" s="50">
        <f>IFERROR(VLOOKUP(N58,'[1]Valuation Sheet'!$B:$W,21,FALSE),"")</f>
        <v>0.66038270393136811</v>
      </c>
      <c r="AB58" s="51">
        <f>IFERROR(VLOOKUP(N58,'[1]Valuation Sheet'!$B:$W,17,FALSE),"")</f>
        <v>0.13207654078627362</v>
      </c>
      <c r="AC58" s="21">
        <v>0.19991999999999999</v>
      </c>
      <c r="AF58" s="4">
        <f>IFERROR(IF(VLOOKUP(N58,'[1]Business Score'!$A:$BU,73,FALSE)&lt;0,"",VLOOKUP(N58,'[1]Business Score'!$A:$BU,73,FALSE)),"")</f>
        <v>7.614402450639628</v>
      </c>
    </row>
    <row r="59" spans="1:32" x14ac:dyDescent="0.25">
      <c r="A59" s="20">
        <f>IFERROR(_xlfn.RANK.AVG(P59,P$5:P$92,'Market Summary'!$XFC$1),"")</f>
        <v>23.5</v>
      </c>
      <c r="B59" s="20">
        <f>IFERROR(_xlfn.RANK.AVG(Q59,Q$5:Q$92,'Market Summary'!$XFC$1),"")</f>
        <v>59</v>
      </c>
      <c r="C59" s="20" t="str">
        <f>IFERROR(_xlfn.RANK.AVG(R59,R$5:R$92,'Market Summary'!$XFC$1),"")</f>
        <v/>
      </c>
      <c r="D59" s="20">
        <f>IFERROR(_xlfn.RANK.AVG(S59,S$5:S$92,'Market Summary'!$XFC$1),"")</f>
        <v>9</v>
      </c>
      <c r="E59" s="20">
        <f>IFERROR(_xlfn.RANK.AVG(T59,T$5:T$92,'Market Summary'!$XFC$1),"")</f>
        <v>53</v>
      </c>
      <c r="F59" s="21">
        <f>IFERROR(_xlfn.RANK.AVG(U59,U$5:U$92,'Market Summary'!$XFC$1),"")</f>
        <v>43</v>
      </c>
      <c r="G59" s="20">
        <f t="shared" si="1"/>
        <v>21</v>
      </c>
      <c r="H59" s="20">
        <f t="shared" si="2"/>
        <v>56</v>
      </c>
      <c r="I59" s="20" t="str">
        <f t="shared" si="3"/>
        <v/>
      </c>
      <c r="J59" s="20">
        <f t="shared" si="10"/>
        <v>21</v>
      </c>
      <c r="K59" s="20">
        <f t="shared" si="11"/>
        <v>61.5</v>
      </c>
      <c r="L59" s="20">
        <f t="shared" si="12"/>
        <v>68</v>
      </c>
      <c r="M59" s="20"/>
      <c r="N59" s="25" t="s">
        <v>72</v>
      </c>
      <c r="O59" s="47" t="str">
        <f>IFERROR(VLOOKUP(N59,'[1]Valuation Sheet'!$B:$W,7,FALSE),"")</f>
        <v>0.55</v>
      </c>
      <c r="P59" s="43">
        <f>IFERROR(VLOOKUP(N59,'[1]Price List'!$B:$Y,MATCH("CLOSE",'[1]Price List'!$6:$6,0)-1,FALSE)/VLOOKUP(N59,'[1]Price List'!$B:$D,MATCH("PCLOSE",'[1]Price List'!$6:$6,0)-1,FALSE)-1,"")</f>
        <v>0</v>
      </c>
      <c r="Q59" s="43">
        <f>IFERROR(VLOOKUP(N59,'[2]Price Movement'!$A:$J,6,FALSE),"")</f>
        <v>-0.35897435897435903</v>
      </c>
      <c r="R59" s="43" t="str">
        <f>IFERROR(VLOOKUP(N59,'[2]Price Movement'!$A:$J,5,FALSE),"")</f>
        <v/>
      </c>
      <c r="S59" s="43">
        <f>IFERROR(VLOOKUP(N59,'[2]Price Movement'!$A:$J,7,FALSE),"")</f>
        <v>6.3829787234042534E-2</v>
      </c>
      <c r="T59" s="43">
        <f>IFERROR(VLOOKUP(N59,'[2]Price Movement'!$A:$J,8,FALSE),"")</f>
        <v>-0.59677419354838701</v>
      </c>
      <c r="U59" s="44">
        <f>IFERROR(VLOOKUP(N59,'[2]Price Movement'!$A:$J,9,FALSE),"")</f>
        <v>-0.5934959349593496</v>
      </c>
      <c r="V59" s="41">
        <f>IFERROR(IF(VLOOKUP(N59,'[1]Business Score'!$A:$P,16,FALSE)&lt;0,"",(VLOOKUP(N59,'[1]Business Score'!$A:$P,16,FALSE))),"")</f>
        <v>5.1620615643763417</v>
      </c>
      <c r="W59" s="48">
        <f t="shared" si="7"/>
        <v>0.90591418754518349</v>
      </c>
      <c r="X59" s="49" t="str">
        <f>IFERROR(IF(VLOOKUP(N59,'[1]Valuation Sheet'!$B:$W,9,FALSE)&lt;0,"",VLOOKUP(N59,'[1]Valuation Sheet'!$B:$W,9,FALSE)),"")</f>
        <v/>
      </c>
      <c r="Y59" s="43">
        <f t="shared" si="8"/>
        <v>0.19372105263157893</v>
      </c>
      <c r="Z59" s="44">
        <f t="shared" si="9"/>
        <v>0</v>
      </c>
      <c r="AA59" s="50">
        <f>IFERROR(VLOOKUP(N59,'[1]Valuation Sheet'!$B:$W,21,FALSE),"")</f>
        <v>-0.63636363636363635</v>
      </c>
      <c r="AB59" s="51">
        <f>IFERROR(VLOOKUP(N59,'[1]Valuation Sheet'!$B:$W,17,FALSE),"")</f>
        <v>-0.12727272727272732</v>
      </c>
      <c r="AC59" s="21">
        <v>0</v>
      </c>
      <c r="AF59" s="4">
        <f>IFERROR(IF(VLOOKUP(N59,'[1]Business Score'!$A:$BU,73,FALSE)&lt;0,"",VLOOKUP(N59,'[1]Business Score'!$A:$BU,73,FALSE)),"")</f>
        <v>2.7084438523567917</v>
      </c>
    </row>
    <row r="60" spans="1:32" x14ac:dyDescent="0.25">
      <c r="A60" s="20">
        <f>IFERROR(_xlfn.RANK.AVG(P60,P$5:P$92,'Market Summary'!$XFC$1),"")</f>
        <v>23.5</v>
      </c>
      <c r="B60" s="20" t="str">
        <f>IFERROR(_xlfn.RANK.AVG(Q60,Q$5:Q$92,'Market Summary'!$XFC$1),"")</f>
        <v/>
      </c>
      <c r="C60" s="20" t="str">
        <f>IFERROR(_xlfn.RANK.AVG(R60,R$5:R$92,'Market Summary'!$XFC$1),"")</f>
        <v/>
      </c>
      <c r="D60" s="20" t="str">
        <f>IFERROR(_xlfn.RANK.AVG(S60,S$5:S$92,'Market Summary'!$XFC$1),"")</f>
        <v/>
      </c>
      <c r="E60" s="20" t="str">
        <f>IFERROR(_xlfn.RANK.AVG(T60,T$5:T$92,'Market Summary'!$XFC$1),"")</f>
        <v/>
      </c>
      <c r="F60" s="21" t="str">
        <f>IFERROR(_xlfn.RANK.AVG(U60,U$5:U$92,'Market Summary'!$XFC$1),"")</f>
        <v/>
      </c>
      <c r="G60" s="20" t="str">
        <f t="shared" si="1"/>
        <v/>
      </c>
      <c r="H60" s="20" t="str">
        <f t="shared" si="2"/>
        <v/>
      </c>
      <c r="I60" s="20">
        <f t="shared" si="3"/>
        <v>9</v>
      </c>
      <c r="J60" s="20" t="str">
        <f t="shared" si="10"/>
        <v/>
      </c>
      <c r="K60" s="20">
        <f t="shared" si="11"/>
        <v>61.5</v>
      </c>
      <c r="L60" s="20">
        <f t="shared" si="12"/>
        <v>4</v>
      </c>
      <c r="M60" s="20"/>
      <c r="N60" s="25" t="s">
        <v>73</v>
      </c>
      <c r="O60" s="47" t="str">
        <f>IFERROR(VLOOKUP(N60,'[1]Valuation Sheet'!$B:$W,7,FALSE),"")</f>
        <v>0.22</v>
      </c>
      <c r="P60" s="43">
        <f>IFERROR(VLOOKUP(N60,'[1]Price List'!$B:$Y,MATCH("CLOSE",'[1]Price List'!$6:$6,0)-1,FALSE)/VLOOKUP(N60,'[1]Price List'!$B:$D,MATCH("PCLOSE",'[1]Price List'!$6:$6,0)-1,FALSE)-1,"")</f>
        <v>0</v>
      </c>
      <c r="Q60" s="43" t="str">
        <f>IFERROR(VLOOKUP(N60,'[2]Price Movement'!$A:$J,6,FALSE),"")</f>
        <v/>
      </c>
      <c r="R60" s="43" t="str">
        <f>IFERROR(VLOOKUP(N60,'[2]Price Movement'!$A:$J,5,FALSE),"")</f>
        <v/>
      </c>
      <c r="S60" s="43" t="str">
        <f>IFERROR(VLOOKUP(N60,'[2]Price Movement'!$A:$J,7,FALSE),"")</f>
        <v/>
      </c>
      <c r="T60" s="43" t="str">
        <f>IFERROR(VLOOKUP(N60,'[2]Price Movement'!$A:$J,8,FALSE),"")</f>
        <v/>
      </c>
      <c r="U60" s="44" t="str">
        <f>IFERROR(VLOOKUP(N60,'[2]Price Movement'!$A:$J,9,FALSE),"")</f>
        <v/>
      </c>
      <c r="V60" s="41" t="str">
        <f>IFERROR(IF(VLOOKUP(N60,'[1]Business Score'!$A:$P,16,FALSE)&lt;0,"",(VLOOKUP(N60,'[1]Business Score'!$A:$P,16,FALSE))),"")</f>
        <v/>
      </c>
      <c r="W60" s="48" t="str">
        <f t="shared" si="7"/>
        <v/>
      </c>
      <c r="X60" s="49">
        <f>IFERROR(IF(VLOOKUP(N60,'[1]Valuation Sheet'!$B:$W,9,FALSE)&lt;0,"",VLOOKUP(N60,'[1]Valuation Sheet'!$B:$W,9,FALSE)),"")</f>
        <v>2.7022908422680842</v>
      </c>
      <c r="Y60" s="43" t="str">
        <f t="shared" si="8"/>
        <v/>
      </c>
      <c r="Z60" s="44">
        <f t="shared" si="9"/>
        <v>0</v>
      </c>
      <c r="AA60" s="50">
        <f>IFERROR(VLOOKUP(N60,'[1]Valuation Sheet'!$B:$W,21,FALSE),"")</f>
        <v>4.7588372840983899</v>
      </c>
      <c r="AB60" s="51">
        <f>IFERROR(VLOOKUP(N60,'[1]Valuation Sheet'!$B:$W,17,FALSE),"")</f>
        <v>0.95176745681967789</v>
      </c>
      <c r="AC60" s="21">
        <v>0</v>
      </c>
      <c r="AF60" s="4">
        <f>IFERROR(IF(VLOOKUP(N60,'[1]Business Score'!$A:$BU,73,FALSE)&lt;0,"",VLOOKUP(N60,'[1]Business Score'!$A:$BU,73,FALSE)),"")</f>
        <v>8.4108967916145367</v>
      </c>
    </row>
    <row r="61" spans="1:32" x14ac:dyDescent="0.25">
      <c r="A61" s="20" t="str">
        <f>IFERROR(_xlfn.RANK.AVG(P61,P$5:P$92,'Market Summary'!$XFC$1),"")</f>
        <v/>
      </c>
      <c r="B61" s="20">
        <f>IFERROR(_xlfn.RANK.AVG(Q61,Q$5:Q$92,'Market Summary'!$XFC$1),"")</f>
        <v>12</v>
      </c>
      <c r="C61" s="20">
        <f>IFERROR(_xlfn.RANK.AVG(R61,R$5:R$92,'Market Summary'!$XFC$1),"")</f>
        <v>15.5</v>
      </c>
      <c r="D61" s="20">
        <f>IFERROR(_xlfn.RANK.AVG(S61,S$5:S$92,'Market Summary'!$XFC$1),"")</f>
        <v>11</v>
      </c>
      <c r="E61" s="20" t="str">
        <f>IFERROR(_xlfn.RANK.AVG(T61,T$5:T$92,'Market Summary'!$XFC$1),"")</f>
        <v/>
      </c>
      <c r="F61" s="21" t="str">
        <f>IFERROR(_xlfn.RANK.AVG(U61,U$5:U$92,'Market Summary'!$XFC$1),"")</f>
        <v/>
      </c>
      <c r="G61" s="20" t="str">
        <f t="shared" si="1"/>
        <v/>
      </c>
      <c r="H61" s="20" t="str">
        <f t="shared" si="2"/>
        <v/>
      </c>
      <c r="I61" s="20" t="str">
        <f t="shared" si="3"/>
        <v/>
      </c>
      <c r="J61" s="20" t="str">
        <f t="shared" si="10"/>
        <v/>
      </c>
      <c r="K61" s="20" t="str">
        <f t="shared" si="11"/>
        <v/>
      </c>
      <c r="L61" s="20">
        <f t="shared" si="12"/>
        <v>55</v>
      </c>
      <c r="M61" s="20"/>
      <c r="N61" s="36" t="s">
        <v>74</v>
      </c>
      <c r="O61" s="47"/>
      <c r="P61" s="43" t="str">
        <f>IFERROR(VLOOKUP(N61,'[1]Price List'!$B:$Y,MATCH("CLOSE",'[1]Price List'!$6:$6,0)-1,FALSE)/VLOOKUP(N61,'[1]Price List'!$B:$D,MATCH("PCLOSE",'[1]Price List'!$6:$6,0)-1,FALSE)-1,"")</f>
        <v/>
      </c>
      <c r="Q61" s="43"/>
      <c r="R61" s="43"/>
      <c r="S61" s="43"/>
      <c r="T61" s="43"/>
      <c r="U61" s="44"/>
      <c r="V61" s="41" t="str">
        <f>IFERROR(IF(VLOOKUP(N61,'[1]Business Score'!$A:$P,16,FALSE)&lt;0,"",(VLOOKUP(N61,'[1]Business Score'!$A:$P,16,FALSE))),"")</f>
        <v/>
      </c>
      <c r="W61" s="48" t="str">
        <f t="shared" si="7"/>
        <v/>
      </c>
      <c r="X61" s="49"/>
      <c r="Y61" s="43" t="str">
        <f t="shared" si="8"/>
        <v/>
      </c>
      <c r="Z61" s="44" t="str">
        <f t="shared" si="9"/>
        <v/>
      </c>
      <c r="AA61" s="50"/>
      <c r="AB61" s="51"/>
      <c r="AC61" s="21">
        <v>0</v>
      </c>
      <c r="AF61" s="4" t="str">
        <f>IFERROR(IF(VLOOKUP(N61,'[1]Business Score'!$A:$BU,73,FALSE)&lt;0,"",VLOOKUP(N61,'[1]Business Score'!$A:$BU,73,FALSE)),"")</f>
        <v/>
      </c>
    </row>
    <row r="62" spans="1:32" x14ac:dyDescent="0.25">
      <c r="A62" s="20">
        <f>IFERROR(_xlfn.RANK.AVG(P62,P$5:P$92,'Market Summary'!$XFC$1),"")</f>
        <v>23.5</v>
      </c>
      <c r="B62" s="20">
        <f>IFERROR(_xlfn.RANK.AVG(Q62,Q$5:Q$92,'Market Summary'!$XFC$1),"")</f>
        <v>18</v>
      </c>
      <c r="C62" s="20">
        <f>IFERROR(_xlfn.RANK.AVG(R62,R$5:R$92,'Market Summary'!$XFC$1),"")</f>
        <v>10</v>
      </c>
      <c r="D62" s="20">
        <f>IFERROR(_xlfn.RANK.AVG(S62,S$5:S$92,'Market Summary'!$XFC$1),"")</f>
        <v>63</v>
      </c>
      <c r="E62" s="20">
        <f>IFERROR(_xlfn.RANK.AVG(T62,T$5:T$92,'Market Summary'!$XFC$1),"")</f>
        <v>37</v>
      </c>
      <c r="F62" s="21">
        <f>IFERROR(_xlfn.RANK.AVG(U62,U$5:U$92,'Market Summary'!$XFC$1),"")</f>
        <v>5</v>
      </c>
      <c r="G62" s="20">
        <f t="shared" si="1"/>
        <v>12</v>
      </c>
      <c r="H62" s="20">
        <f t="shared" si="2"/>
        <v>1</v>
      </c>
      <c r="I62" s="20">
        <f t="shared" si="3"/>
        <v>21</v>
      </c>
      <c r="J62" s="20">
        <f t="shared" si="10"/>
        <v>12</v>
      </c>
      <c r="K62" s="20">
        <f t="shared" si="11"/>
        <v>61.5</v>
      </c>
      <c r="L62" s="20">
        <f t="shared" si="12"/>
        <v>5</v>
      </c>
      <c r="M62" s="20"/>
      <c r="N62" s="25" t="s">
        <v>75</v>
      </c>
      <c r="O62" s="47" t="str">
        <f>IFERROR(VLOOKUP(N62,'[1]Valuation Sheet'!$B:$W,7,FALSE),"")</f>
        <v>1.46</v>
      </c>
      <c r="P62" s="43">
        <f>IFERROR(VLOOKUP(N62,'[1]Price List'!$B:$Y,MATCH("CLOSE",'[1]Price List'!$6:$6,0)-1,FALSE)/VLOOKUP(N62,'[1]Price List'!$B:$D,MATCH("PCLOSE",'[1]Price List'!$6:$6,0)-1,FALSE)-1,"")</f>
        <v>0</v>
      </c>
      <c r="Q62" s="43">
        <f>IFERROR(VLOOKUP(N62,'[2]Price Movement'!$A:$J,6,FALSE),"")</f>
        <v>-4.5751633986928164E-2</v>
      </c>
      <c r="R62" s="43">
        <f>IFERROR(VLOOKUP(N62,'[2]Price Movement'!$A:$J,5,FALSE),"")</f>
        <v>2.0979020979021046E-2</v>
      </c>
      <c r="S62" s="43">
        <f>IFERROR(VLOOKUP(N62,'[2]Price Movement'!$A:$J,7,FALSE),"")</f>
        <v>-0.53354632587859419</v>
      </c>
      <c r="T62" s="43">
        <f>IFERROR(VLOOKUP(N62,'[2]Price Movement'!$A:$J,8,FALSE),"")</f>
        <v>-0.231578947368421</v>
      </c>
      <c r="U62" s="44">
        <f>IFERROR(VLOOKUP(N62,'[2]Price Movement'!$A:$J,9,FALSE),"")</f>
        <v>0.84810126582278467</v>
      </c>
      <c r="V62" s="41">
        <f>IFERROR(IF(VLOOKUP(N62,'[1]Business Score'!$A:$P,16,FALSE)&lt;0,"",(VLOOKUP(N62,'[1]Business Score'!$A:$P,16,FALSE))),"")</f>
        <v>2.7473427185195041</v>
      </c>
      <c r="W62" s="48">
        <f t="shared" si="7"/>
        <v>-0.98559282111437752</v>
      </c>
      <c r="X62" s="49">
        <f>IFERROR(IF(VLOOKUP(N62,'[1]Valuation Sheet'!$B:$W,9,FALSE)&lt;0,"",VLOOKUP(N62,'[1]Valuation Sheet'!$B:$W,9,FALSE)),"")</f>
        <v>3.7069702291281148</v>
      </c>
      <c r="Y62" s="43">
        <f t="shared" si="8"/>
        <v>0.36398807955742879</v>
      </c>
      <c r="Z62" s="44">
        <f t="shared" si="9"/>
        <v>0</v>
      </c>
      <c r="AA62" s="50">
        <f>IFERROR(VLOOKUP(N62,'[1]Valuation Sheet'!$B:$W,21,FALSE),"")</f>
        <v>4.4193622183668966</v>
      </c>
      <c r="AB62" s="51">
        <f>IFERROR(VLOOKUP(N62,'[1]Valuation Sheet'!$B:$W,17,FALSE),"")</f>
        <v>0.88387244367337936</v>
      </c>
      <c r="AC62" s="21">
        <v>0</v>
      </c>
      <c r="AF62" s="4">
        <f>IFERROR(IF(VLOOKUP(N62,'[1]Business Score'!$A:$BU,73,FALSE)&lt;0,"",VLOOKUP(N62,'[1]Business Score'!$A:$BU,73,FALSE)),"")</f>
        <v>190.69262208309206</v>
      </c>
    </row>
    <row r="63" spans="1:32" x14ac:dyDescent="0.25">
      <c r="A63" s="20" t="str">
        <f>IFERROR(_xlfn.RANK.AVG(P63,P$5:P$92,'Market Summary'!$XFC$1),"")</f>
        <v/>
      </c>
      <c r="B63" s="20">
        <f>IFERROR(_xlfn.RANK.AVG(Q63,Q$5:Q$92,'Market Summary'!$XFC$1),"")</f>
        <v>12</v>
      </c>
      <c r="C63" s="20">
        <f>IFERROR(_xlfn.RANK.AVG(R63,R$5:R$92,'Market Summary'!$XFC$1),"")</f>
        <v>15.5</v>
      </c>
      <c r="D63" s="20">
        <f>IFERROR(_xlfn.RANK.AVG(S63,S$5:S$92,'Market Summary'!$XFC$1),"")</f>
        <v>11</v>
      </c>
      <c r="E63" s="20" t="str">
        <f>IFERROR(_xlfn.RANK.AVG(T63,T$5:T$92,'Market Summary'!$XFC$1),"")</f>
        <v/>
      </c>
      <c r="F63" s="21" t="str">
        <f>IFERROR(_xlfn.RANK.AVG(U63,U$5:U$92,'Market Summary'!$XFC$1),"")</f>
        <v/>
      </c>
      <c r="G63" s="20" t="str">
        <f t="shared" si="1"/>
        <v/>
      </c>
      <c r="H63" s="20" t="str">
        <f t="shared" si="2"/>
        <v/>
      </c>
      <c r="I63" s="20" t="str">
        <f t="shared" si="3"/>
        <v/>
      </c>
      <c r="J63" s="20" t="str">
        <f t="shared" si="10"/>
        <v/>
      </c>
      <c r="K63" s="20" t="str">
        <f t="shared" si="11"/>
        <v/>
      </c>
      <c r="L63" s="20">
        <f t="shared" si="12"/>
        <v>55</v>
      </c>
      <c r="M63" s="20"/>
      <c r="N63" s="36" t="s">
        <v>76</v>
      </c>
      <c r="O63" s="47"/>
      <c r="P63" s="43" t="str">
        <f>IFERROR(VLOOKUP(N63,'[1]Price List'!$B:$Y,MATCH("CLOSE",'[1]Price List'!$6:$6,0)-1,FALSE)/VLOOKUP(N63,'[1]Price List'!$B:$D,MATCH("PCLOSE",'[1]Price List'!$6:$6,0)-1,FALSE)-1,"")</f>
        <v/>
      </c>
      <c r="Q63" s="43"/>
      <c r="R63" s="43"/>
      <c r="S63" s="43"/>
      <c r="T63" s="43"/>
      <c r="U63" s="44"/>
      <c r="V63" s="41" t="str">
        <f>IFERROR(IF(VLOOKUP(N63,'[1]Business Score'!$A:$P,16,FALSE)&lt;0,"",(VLOOKUP(N63,'[1]Business Score'!$A:$P,16,FALSE))),"")</f>
        <v/>
      </c>
      <c r="W63" s="48" t="str">
        <f t="shared" si="7"/>
        <v/>
      </c>
      <c r="X63" s="49"/>
      <c r="Y63" s="43" t="str">
        <f t="shared" si="8"/>
        <v/>
      </c>
      <c r="Z63" s="44" t="str">
        <f t="shared" si="9"/>
        <v/>
      </c>
      <c r="AA63" s="50"/>
      <c r="AB63" s="51"/>
      <c r="AC63" s="21">
        <v>0</v>
      </c>
      <c r="AF63" s="4" t="str">
        <f>IFERROR(IF(VLOOKUP(N63,'[1]Business Score'!$A:$BU,73,FALSE)&lt;0,"",VLOOKUP(N63,'[1]Business Score'!$A:$BU,73,FALSE)),"")</f>
        <v/>
      </c>
    </row>
    <row r="64" spans="1:32" x14ac:dyDescent="0.25">
      <c r="A64" s="20">
        <f>IFERROR(_xlfn.RANK.AVG(P64,P$5:P$92,'Market Summary'!$XFC$1),"")</f>
        <v>23.5</v>
      </c>
      <c r="B64" s="20">
        <f>IFERROR(_xlfn.RANK.AVG(Q64,Q$5:Q$92,'Market Summary'!$XFC$1),"")</f>
        <v>8</v>
      </c>
      <c r="C64" s="20">
        <f>IFERROR(_xlfn.RANK.AVG(R64,R$5:R$92,'Market Summary'!$XFC$1),"")</f>
        <v>2</v>
      </c>
      <c r="D64" s="20">
        <f>IFERROR(_xlfn.RANK.AVG(S64,S$5:S$92,'Market Summary'!$XFC$1),"")</f>
        <v>7</v>
      </c>
      <c r="E64" s="20">
        <f>IFERROR(_xlfn.RANK.AVG(T64,T$5:T$92,'Market Summary'!$XFC$1),"")</f>
        <v>21</v>
      </c>
      <c r="F64" s="21">
        <f>IFERROR(_xlfn.RANK.AVG(U64,U$5:U$92,'Market Summary'!$XFC$1),"")</f>
        <v>23</v>
      </c>
      <c r="G64" s="20">
        <f t="shared" si="1"/>
        <v>23</v>
      </c>
      <c r="H64" s="20">
        <f t="shared" si="2"/>
        <v>15</v>
      </c>
      <c r="I64" s="20">
        <f t="shared" si="3"/>
        <v>49</v>
      </c>
      <c r="J64" s="20">
        <f t="shared" si="10"/>
        <v>23</v>
      </c>
      <c r="K64" s="20">
        <f t="shared" si="11"/>
        <v>46</v>
      </c>
      <c r="L64" s="20">
        <f t="shared" si="12"/>
        <v>50</v>
      </c>
      <c r="M64" s="20"/>
      <c r="N64" s="25" t="s">
        <v>77</v>
      </c>
      <c r="O64" s="47" t="str">
        <f>IFERROR(VLOOKUP(N64,'[1]Valuation Sheet'!$B:$W,7,FALSE),"")</f>
        <v>5.57</v>
      </c>
      <c r="P64" s="43">
        <f>IFERROR(VLOOKUP(N64,'[1]Price List'!$B:$Y,MATCH("CLOSE",'[1]Price List'!$6:$6,0)-1,FALSE)/VLOOKUP(N64,'[1]Price List'!$B:$D,MATCH("PCLOSE",'[1]Price List'!$6:$6,0)-1,FALSE)-1,"")</f>
        <v>0</v>
      </c>
      <c r="Q64" s="43">
        <f>IFERROR(VLOOKUP(N64,'[2]Price Movement'!$A:$J,6,FALSE),"")</f>
        <v>7.8384798099762509E-2</v>
      </c>
      <c r="R64" s="43">
        <f>IFERROR(VLOOKUP(N64,'[2]Price Movement'!$A:$J,5,FALSE),"")</f>
        <v>9.9273607748184167E-2</v>
      </c>
      <c r="S64" s="43">
        <f>IFERROR(VLOOKUP(N64,'[2]Price Movement'!$A:$J,7,FALSE),"")</f>
        <v>7.8384798099762509E-2</v>
      </c>
      <c r="T64" s="43">
        <f>IFERROR(VLOOKUP(N64,'[2]Price Movement'!$A:$J,8,FALSE),"")</f>
        <v>0.22371967654986524</v>
      </c>
      <c r="U64" s="44">
        <f>IFERROR(VLOOKUP(N64,'[2]Price Movement'!$A:$J,9,FALSE),"")</f>
        <v>-0.21180555555555547</v>
      </c>
      <c r="V64" s="41">
        <f>IFERROR(IF(VLOOKUP(N64,'[1]Business Score'!$A:$P,16,FALSE)&lt;0,"",(VLOOKUP(N64,'[1]Business Score'!$A:$P,16,FALSE))),"")</f>
        <v>5.2844196373642314</v>
      </c>
      <c r="W64" s="48">
        <f t="shared" si="7"/>
        <v>-0.55601343826551441</v>
      </c>
      <c r="X64" s="49">
        <f>IFERROR(IF(VLOOKUP(N64,'[1]Valuation Sheet'!$B:$W,9,FALSE)&lt;0,"",VLOOKUP(N64,'[1]Valuation Sheet'!$B:$W,9,FALSE)),"")</f>
        <v>9.0768862778817674</v>
      </c>
      <c r="Y64" s="43">
        <f t="shared" si="8"/>
        <v>0.18923553930678774</v>
      </c>
      <c r="Z64" s="44">
        <f t="shared" si="9"/>
        <v>3.2728725314183117E-2</v>
      </c>
      <c r="AA64" s="50">
        <f>IFERROR(VLOOKUP(N64,'[1]Valuation Sheet'!$B:$W,21,FALSE),"")</f>
        <v>0.32028382047742054</v>
      </c>
      <c r="AB64" s="51">
        <f>IFERROR(VLOOKUP(N64,'[1]Valuation Sheet'!$B:$W,17,FALSE),"")</f>
        <v>6.4056764095484109E-2</v>
      </c>
      <c r="AC64" s="21">
        <v>0.18229899999999999</v>
      </c>
      <c r="AF64" s="4">
        <f>IFERROR(IF(VLOOKUP(N64,'[1]Business Score'!$A:$BU,73,FALSE)&lt;0,"",VLOOKUP(N64,'[1]Business Score'!$A:$BU,73,FALSE)),"")</f>
        <v>11.902206266604164</v>
      </c>
    </row>
    <row r="65" spans="1:32" x14ac:dyDescent="0.25">
      <c r="A65" s="20">
        <f>IFERROR(_xlfn.RANK.AVG(P65,P$5:P$92,'Market Summary'!$XFC$1),"")</f>
        <v>23.5</v>
      </c>
      <c r="B65" s="20">
        <f>IFERROR(_xlfn.RANK.AVG(Q65,Q$5:Q$92,'Market Summary'!$XFC$1),"")</f>
        <v>16</v>
      </c>
      <c r="C65" s="20">
        <f>IFERROR(_xlfn.RANK.AVG(R65,R$5:R$92,'Market Summary'!$XFC$1),"")</f>
        <v>15.5</v>
      </c>
      <c r="D65" s="20">
        <f>IFERROR(_xlfn.RANK.AVG(S65,S$5:S$92,'Market Summary'!$XFC$1),"")</f>
        <v>21</v>
      </c>
      <c r="E65" s="20" t="str">
        <f>IFERROR(_xlfn.RANK.AVG(T65,T$5:T$92,'Market Summary'!$XFC$1),"")</f>
        <v/>
      </c>
      <c r="F65" s="21">
        <f>IFERROR(_xlfn.RANK.AVG(U65,U$5:U$92,'Market Summary'!$XFC$1),"")</f>
        <v>2</v>
      </c>
      <c r="G65" s="20">
        <f t="shared" si="1"/>
        <v>36</v>
      </c>
      <c r="H65" s="20">
        <f t="shared" si="2"/>
        <v>44</v>
      </c>
      <c r="I65" s="20">
        <f t="shared" si="3"/>
        <v>42</v>
      </c>
      <c r="J65" s="20">
        <f t="shared" si="10"/>
        <v>36</v>
      </c>
      <c r="K65" s="20">
        <f t="shared" si="11"/>
        <v>49</v>
      </c>
      <c r="L65" s="20">
        <f t="shared" si="12"/>
        <v>47</v>
      </c>
      <c r="M65" s="20"/>
      <c r="N65" s="25" t="s">
        <v>78</v>
      </c>
      <c r="O65" s="47" t="str">
        <f>IFERROR(VLOOKUP(N65,'[1]Valuation Sheet'!$B:$W,7,FALSE),"")</f>
        <v>59.75</v>
      </c>
      <c r="P65" s="43">
        <f>IFERROR(VLOOKUP(N65,'[1]Price List'!$B:$Y,MATCH("CLOSE",'[1]Price List'!$6:$6,0)-1,FALSE)/VLOOKUP(N65,'[1]Price List'!$B:$D,MATCH("PCLOSE",'[1]Price List'!$6:$6,0)-1,FALSE)-1,"")</f>
        <v>0</v>
      </c>
      <c r="Q65" s="43">
        <f>IFERROR(VLOOKUP(N65,'[2]Price Movement'!$A:$J,6,FALSE),"")</f>
        <v>-2.8550512445095211E-2</v>
      </c>
      <c r="R65" s="43">
        <f>IFERROR(VLOOKUP(N65,'[2]Price Movement'!$A:$J,5,FALSE),"")</f>
        <v>0</v>
      </c>
      <c r="S65" s="43">
        <f>IFERROR(VLOOKUP(N65,'[2]Price Movement'!$A:$J,7,FALSE),"")</f>
        <v>-0.18086419753086425</v>
      </c>
      <c r="T65" s="43" t="str">
        <f>IFERROR(VLOOKUP(N65,'[2]Price Movement'!$A:$J,8,FALSE),"")</f>
        <v/>
      </c>
      <c r="U65" s="44">
        <f>IFERROR(VLOOKUP(N65,'[2]Price Movement'!$A:$J,9,FALSE),"")</f>
        <v>3.0705521472392636</v>
      </c>
      <c r="V65" s="41">
        <f>IFERROR(IF(VLOOKUP(N65,'[1]Business Score'!$A:$P,16,FALSE)&lt;0,"",(VLOOKUP(N65,'[1]Business Score'!$A:$P,16,FALSE))),"")</f>
        <v>6.5652661244595842</v>
      </c>
      <c r="W65" s="48">
        <f t="shared" si="7"/>
        <v>2.6449222636091285E-2</v>
      </c>
      <c r="X65" s="49">
        <f>IFERROR(IF(VLOOKUP(N65,'[1]Valuation Sheet'!$B:$W,9,FALSE)&lt;0,"",VLOOKUP(N65,'[1]Valuation Sheet'!$B:$W,9,FALSE)),"")</f>
        <v>6.9213448842010683</v>
      </c>
      <c r="Y65" s="43">
        <f t="shared" si="8"/>
        <v>0.15231675015798607</v>
      </c>
      <c r="Z65" s="44">
        <f t="shared" si="9"/>
        <v>1.8424016736401674E-2</v>
      </c>
      <c r="AA65" s="50">
        <f>IFERROR(VLOOKUP(N65,'[1]Valuation Sheet'!$B:$W,21,FALSE),"")</f>
        <v>0.38689383443734648</v>
      </c>
      <c r="AB65" s="51">
        <f>IFERROR(VLOOKUP(N65,'[1]Valuation Sheet'!$B:$W,17,FALSE),"")</f>
        <v>7.7378766887469252E-2</v>
      </c>
      <c r="AC65" s="21">
        <v>1.100835</v>
      </c>
      <c r="AF65" s="4">
        <f>IFERROR(IF(VLOOKUP(N65,'[1]Business Score'!$A:$BU,73,FALSE)&lt;0,"",VLOOKUP(N65,'[1]Business Score'!$A:$BU,73,FALSE)),"")</f>
        <v>6.3960943996809663</v>
      </c>
    </row>
    <row r="66" spans="1:32" x14ac:dyDescent="0.25">
      <c r="A66" s="20">
        <f>IFERROR(_xlfn.RANK.AVG(P66,P$5:P$92,'Market Summary'!$XFC$1),"")</f>
        <v>23.5</v>
      </c>
      <c r="B66" s="20">
        <f>IFERROR(_xlfn.RANK.AVG(Q66,Q$5:Q$92,'Market Summary'!$XFC$1),"")</f>
        <v>43</v>
      </c>
      <c r="C66" s="20">
        <f>IFERROR(_xlfn.RANK.AVG(R66,R$5:R$92,'Market Summary'!$XFC$1),"")</f>
        <v>22</v>
      </c>
      <c r="D66" s="20">
        <f>IFERROR(_xlfn.RANK.AVG(S66,S$5:S$92,'Market Summary'!$XFC$1),"")</f>
        <v>4</v>
      </c>
      <c r="E66" s="20">
        <f>IFERROR(_xlfn.RANK.AVG(T66,T$5:T$92,'Market Summary'!$XFC$1),"")</f>
        <v>24</v>
      </c>
      <c r="F66" s="21">
        <f>IFERROR(_xlfn.RANK.AVG(U66,U$5:U$92,'Market Summary'!$XFC$1),"")</f>
        <v>21</v>
      </c>
      <c r="G66" s="20">
        <f t="shared" si="1"/>
        <v>45</v>
      </c>
      <c r="H66" s="20" t="str">
        <f t="shared" si="2"/>
        <v/>
      </c>
      <c r="I66" s="20">
        <f t="shared" si="3"/>
        <v>57</v>
      </c>
      <c r="J66" s="20">
        <f t="shared" si="10"/>
        <v>45</v>
      </c>
      <c r="K66" s="20">
        <f t="shared" si="11"/>
        <v>37</v>
      </c>
      <c r="L66" s="20">
        <f t="shared" si="12"/>
        <v>60</v>
      </c>
      <c r="M66" s="20"/>
      <c r="N66" s="25" t="s">
        <v>79</v>
      </c>
      <c r="O66" s="47" t="str">
        <f>IFERROR(VLOOKUP(N66,'[1]Valuation Sheet'!$B:$W,7,FALSE),"")</f>
        <v>4.29</v>
      </c>
      <c r="P66" s="43">
        <f>IFERROR(VLOOKUP(N66,'[1]Price List'!$B:$Y,MATCH("CLOSE",'[1]Price List'!$6:$6,0)-1,FALSE)/VLOOKUP(N66,'[1]Price List'!$B:$D,MATCH("PCLOSE",'[1]Price List'!$6:$6,0)-1,FALSE)-1,"")</f>
        <v>0</v>
      </c>
      <c r="Q66" s="43">
        <f>IFERROR(VLOOKUP(N66,'[2]Price Movement'!$A:$J,6,FALSE),"")</f>
        <v>-0.23236514522821583</v>
      </c>
      <c r="R66" s="43">
        <f>IFERROR(VLOOKUP(N66,'[2]Price Movement'!$A:$J,5,FALSE),"")</f>
        <v>-3.6458333333333259E-2</v>
      </c>
      <c r="S66" s="43">
        <f>IFERROR(VLOOKUP(N66,'[2]Price Movement'!$A:$J,7,FALSE),"")</f>
        <v>0.13846153846153841</v>
      </c>
      <c r="T66" s="43">
        <f>IFERROR(VLOOKUP(N66,'[2]Price Movement'!$A:$J,8,FALSE),"")</f>
        <v>0.14906832298136652</v>
      </c>
      <c r="U66" s="44">
        <f>IFERROR(VLOOKUP(N66,'[2]Price Movement'!$A:$J,9,FALSE),"")</f>
        <v>-0.14942528735632177</v>
      </c>
      <c r="V66" s="41">
        <f>IFERROR(IF(VLOOKUP(N66,'[1]Business Score'!$A:$P,16,FALSE)&lt;0,"",(VLOOKUP(N66,'[1]Business Score'!$A:$P,16,FALSE))),"")</f>
        <v>7.6837070522309547</v>
      </c>
      <c r="W66" s="48" t="str">
        <f t="shared" si="7"/>
        <v/>
      </c>
      <c r="X66" s="49">
        <f>IFERROR(IF(VLOOKUP(N66,'[1]Valuation Sheet'!$B:$W,9,FALSE)&lt;0,"",VLOOKUP(N66,'[1]Valuation Sheet'!$B:$W,9,FALSE)),"")</f>
        <v>17.748156636936457</v>
      </c>
      <c r="Y66" s="43">
        <f t="shared" si="8"/>
        <v>0.13014551351351314</v>
      </c>
      <c r="Z66" s="44">
        <f t="shared" si="9"/>
        <v>4.858391608391608E-2</v>
      </c>
      <c r="AA66" s="50">
        <f>IFERROR(VLOOKUP(N66,'[1]Valuation Sheet'!$B:$W,21,FALSE),"")</f>
        <v>-0.23316849216642488</v>
      </c>
      <c r="AB66" s="51">
        <f>IFERROR(VLOOKUP(N66,'[1]Valuation Sheet'!$B:$W,17,FALSE),"")</f>
        <v>-4.6633698433285131E-2</v>
      </c>
      <c r="AC66" s="21">
        <v>0.208425</v>
      </c>
      <c r="AF66" s="4" t="str">
        <f>IFERROR(IF(VLOOKUP(N66,'[1]Business Score'!$A:$BU,73,FALSE)&lt;0,"",VLOOKUP(N66,'[1]Business Score'!$A:$BU,73,FALSE)),"")</f>
        <v/>
      </c>
    </row>
    <row r="67" spans="1:32" x14ac:dyDescent="0.25">
      <c r="A67" s="20" t="str">
        <f>IFERROR(_xlfn.RANK.AVG(P67,P$5:P$92,'Market Summary'!$XFC$1),"")</f>
        <v/>
      </c>
      <c r="B67" s="20">
        <f>IFERROR(_xlfn.RANK.AVG(Q67,Q$5:Q$92,'Market Summary'!$XFC$1),"")</f>
        <v>12</v>
      </c>
      <c r="C67" s="20">
        <f>IFERROR(_xlfn.RANK.AVG(R67,R$5:R$92,'Market Summary'!$XFC$1),"")</f>
        <v>15.5</v>
      </c>
      <c r="D67" s="20">
        <f>IFERROR(_xlfn.RANK.AVG(S67,S$5:S$92,'Market Summary'!$XFC$1),"")</f>
        <v>11</v>
      </c>
      <c r="E67" s="20" t="str">
        <f>IFERROR(_xlfn.RANK.AVG(T67,T$5:T$92,'Market Summary'!$XFC$1),"")</f>
        <v/>
      </c>
      <c r="F67" s="21" t="str">
        <f>IFERROR(_xlfn.RANK.AVG(U67,U$5:U$92,'Market Summary'!$XFC$1),"")</f>
        <v/>
      </c>
      <c r="G67" s="20" t="str">
        <f t="shared" si="1"/>
        <v/>
      </c>
      <c r="H67" s="20" t="str">
        <f t="shared" si="2"/>
        <v/>
      </c>
      <c r="I67" s="20" t="str">
        <f t="shared" si="3"/>
        <v/>
      </c>
      <c r="J67" s="20" t="str">
        <f t="shared" si="10"/>
        <v/>
      </c>
      <c r="K67" s="20" t="str">
        <f t="shared" si="11"/>
        <v/>
      </c>
      <c r="L67" s="20">
        <f t="shared" si="12"/>
        <v>55</v>
      </c>
      <c r="M67" s="20"/>
      <c r="N67" s="36" t="s">
        <v>80</v>
      </c>
      <c r="O67" s="47"/>
      <c r="P67" s="43" t="str">
        <f>IFERROR(VLOOKUP(N67,'[1]Price List'!$B:$Y,MATCH("CLOSE",'[1]Price List'!$6:$6,0)-1,FALSE)/VLOOKUP(N67,'[1]Price List'!$B:$D,MATCH("PCLOSE",'[1]Price List'!$6:$6,0)-1,FALSE)-1,"")</f>
        <v/>
      </c>
      <c r="Q67" s="43"/>
      <c r="R67" s="43"/>
      <c r="S67" s="43"/>
      <c r="T67" s="43"/>
      <c r="U67" s="44"/>
      <c r="V67" s="41" t="str">
        <f>IFERROR(IF(VLOOKUP(N67,'[1]Business Score'!$A:$P,16,FALSE)&lt;0,"",(VLOOKUP(N67,'[1]Business Score'!$A:$P,16,FALSE))),"")</f>
        <v/>
      </c>
      <c r="W67" s="48" t="str">
        <f t="shared" si="7"/>
        <v/>
      </c>
      <c r="X67" s="49"/>
      <c r="Y67" s="43" t="str">
        <f t="shared" si="8"/>
        <v/>
      </c>
      <c r="Z67" s="44" t="str">
        <f t="shared" si="9"/>
        <v/>
      </c>
      <c r="AA67" s="50"/>
      <c r="AB67" s="51"/>
      <c r="AC67" s="21">
        <v>0</v>
      </c>
      <c r="AF67" s="4" t="str">
        <f>IFERROR(IF(VLOOKUP(N67,'[1]Business Score'!$A:$BU,73,FALSE)&lt;0,"",VLOOKUP(N67,'[1]Business Score'!$A:$BU,73,FALSE)),"")</f>
        <v/>
      </c>
    </row>
    <row r="68" spans="1:32" x14ac:dyDescent="0.25">
      <c r="A68" s="20">
        <f>IFERROR(_xlfn.RANK.AVG(P68,P$5:P$92,'Market Summary'!$XFC$1),"")</f>
        <v>23.5</v>
      </c>
      <c r="B68" s="20">
        <f>IFERROR(_xlfn.RANK.AVG(Q68,Q$5:Q$92,'Market Summary'!$XFC$1),"")</f>
        <v>17</v>
      </c>
      <c r="C68" s="20">
        <f>IFERROR(_xlfn.RANK.AVG(R68,R$5:R$92,'Market Summary'!$XFC$1),"")</f>
        <v>31</v>
      </c>
      <c r="D68" s="20">
        <f>IFERROR(_xlfn.RANK.AVG(S68,S$5:S$92,'Market Summary'!$XFC$1),"")</f>
        <v>14</v>
      </c>
      <c r="E68" s="20">
        <f>IFERROR(_xlfn.RANK.AVG(T68,T$5:T$92,'Market Summary'!$XFC$1),"")</f>
        <v>30</v>
      </c>
      <c r="F68" s="21">
        <f>IFERROR(_xlfn.RANK.AVG(U68,U$5:U$92,'Market Summary'!$XFC$1),"")</f>
        <v>26</v>
      </c>
      <c r="G68" s="20">
        <f t="shared" si="1"/>
        <v>1</v>
      </c>
      <c r="H68" s="20">
        <f t="shared" si="2"/>
        <v>19</v>
      </c>
      <c r="I68" s="20">
        <f t="shared" si="3"/>
        <v>1</v>
      </c>
      <c r="J68" s="20">
        <f t="shared" si="10"/>
        <v>1</v>
      </c>
      <c r="K68" s="20">
        <f t="shared" si="11"/>
        <v>25</v>
      </c>
      <c r="L68" s="20">
        <f t="shared" si="12"/>
        <v>1</v>
      </c>
      <c r="M68" s="20"/>
      <c r="N68" s="25" t="s">
        <v>81</v>
      </c>
      <c r="O68" s="47" t="str">
        <f>IFERROR(VLOOKUP(N68,'[1]Valuation Sheet'!$B:$W,7,FALSE),"")</f>
        <v>0.63</v>
      </c>
      <c r="P68" s="43">
        <f>IFERROR(VLOOKUP(N68,'[1]Price List'!$B:$Y,MATCH("CLOSE",'[1]Price List'!$6:$6,0)-1,FALSE)/VLOOKUP(N68,'[1]Price List'!$B:$D,MATCH("PCLOSE",'[1]Price List'!$6:$6,0)-1,FALSE)-1,"")</f>
        <v>0</v>
      </c>
      <c r="Q68" s="43">
        <f>IFERROR(VLOOKUP(N68,'[2]Price Movement'!$A:$J,6,FALSE),"")</f>
        <v>-3.125E-2</v>
      </c>
      <c r="R68" s="43">
        <f>IFERROR(VLOOKUP(N68,'[2]Price Movement'!$A:$J,5,FALSE),"")</f>
        <v>-6.0606060606060663E-2</v>
      </c>
      <c r="S68" s="43">
        <f>IFERROR(VLOOKUP(N68,'[2]Price Movement'!$A:$J,7,FALSE),"")</f>
        <v>-4.6153846153846212E-2</v>
      </c>
      <c r="T68" s="43">
        <f>IFERROR(VLOOKUP(N68,'[2]Price Movement'!$A:$J,8,FALSE),"")</f>
        <v>-0.15068493150684925</v>
      </c>
      <c r="U68" s="44">
        <f>IFERROR(VLOOKUP(N68,'[2]Price Movement'!$A:$J,9,FALSE),"")</f>
        <v>-0.23456790123456794</v>
      </c>
      <c r="V68" s="41">
        <f>IFERROR(IF(VLOOKUP(N68,'[1]Business Score'!$A:$P,16,FALSE)&lt;0,"",(VLOOKUP(N68,'[1]Business Score'!$A:$P,16,FALSE))),"")</f>
        <v>1.3633127172714214</v>
      </c>
      <c r="W68" s="48">
        <f t="shared" si="7"/>
        <v>-0.46634055634564309</v>
      </c>
      <c r="X68" s="49">
        <f>IFERROR(IF(VLOOKUP(N68,'[1]Valuation Sheet'!$B:$W,9,FALSE)&lt;0,"",VLOOKUP(N68,'[1]Valuation Sheet'!$B:$W,9,FALSE)),"")</f>
        <v>0.93057595378567726</v>
      </c>
      <c r="Y68" s="43">
        <f t="shared" si="8"/>
        <v>0.73350742447516559</v>
      </c>
      <c r="Z68" s="44">
        <f t="shared" si="9"/>
        <v>7.9404761904761895E-2</v>
      </c>
      <c r="AA68" s="50">
        <f>IFERROR(VLOOKUP(N68,'[1]Valuation Sheet'!$B:$W,21,FALSE),"")</f>
        <v>6.2838553224433475</v>
      </c>
      <c r="AB68" s="51">
        <f>IFERROR(VLOOKUP(N68,'[1]Valuation Sheet'!$B:$W,17,FALSE),"")</f>
        <v>1.2567710644886696</v>
      </c>
      <c r="AC68" s="21">
        <v>5.0024999999999993E-2</v>
      </c>
      <c r="AF68" s="4">
        <f>IFERROR(IF(VLOOKUP(N68,'[1]Business Score'!$A:$BU,73,FALSE)&lt;0,"",VLOOKUP(N68,'[1]Business Score'!$A:$BU,73,FALSE)),"")</f>
        <v>2.5546492870730839</v>
      </c>
    </row>
    <row r="69" spans="1:32" x14ac:dyDescent="0.25">
      <c r="A69" s="20">
        <f>IFERROR(_xlfn.RANK.AVG(P69,P$5:P$92,'Market Summary'!$XFC$1),"")</f>
        <v>60</v>
      </c>
      <c r="B69" s="20">
        <f>IFERROR(_xlfn.RANK.AVG(Q69,Q$5:Q$92,'Market Summary'!$XFC$1),"")</f>
        <v>5</v>
      </c>
      <c r="C69" s="20">
        <f>IFERROR(_xlfn.RANK.AVG(R69,R$5:R$92,'Market Summary'!$XFC$1),"")</f>
        <v>1</v>
      </c>
      <c r="D69" s="20">
        <f>IFERROR(_xlfn.RANK.AVG(S69,S$5:S$92,'Market Summary'!$XFC$1),"")</f>
        <v>11</v>
      </c>
      <c r="E69" s="20" t="str">
        <f>IFERROR(_xlfn.RANK.AVG(T69,T$5:T$92,'Market Summary'!$XFC$1),"")</f>
        <v/>
      </c>
      <c r="F69" s="21" t="str">
        <f>IFERROR(_xlfn.RANK.AVG(U69,U$5:U$92,'Market Summary'!$XFC$1),"")</f>
        <v/>
      </c>
      <c r="G69" s="20">
        <f t="shared" si="1"/>
        <v>15</v>
      </c>
      <c r="H69" s="20">
        <f t="shared" si="2"/>
        <v>16</v>
      </c>
      <c r="I69" s="20">
        <f t="shared" si="3"/>
        <v>16</v>
      </c>
      <c r="J69" s="20">
        <f t="shared" si="10"/>
        <v>15</v>
      </c>
      <c r="K69" s="20">
        <f t="shared" si="11"/>
        <v>8</v>
      </c>
      <c r="L69" s="20">
        <f t="shared" si="12"/>
        <v>22</v>
      </c>
      <c r="M69" s="20"/>
      <c r="N69" s="25" t="s">
        <v>82</v>
      </c>
      <c r="O69" s="47" t="str">
        <f>IFERROR(VLOOKUP(N69,'[1]Valuation Sheet'!$B:$W,7,FALSE),"")</f>
        <v>0.34</v>
      </c>
      <c r="P69" s="43">
        <f>IFERROR(VLOOKUP(N69,'[1]Price List'!$B:$Y,MATCH("CLOSE",'[1]Price List'!$6:$6,0)-1,FALSE)/VLOOKUP(N69,'[1]Price List'!$B:$D,MATCH("PCLOSE",'[1]Price List'!$6:$6,0)-1,FALSE)-1,"")</f>
        <v>-5.5555555555555469E-2</v>
      </c>
      <c r="Q69" s="43">
        <f>IFERROR(VLOOKUP(N69,'[2]Price Movement'!$A:$J,6,FALSE),"")</f>
        <v>0.13333333333333353</v>
      </c>
      <c r="R69" s="43">
        <f>IFERROR(VLOOKUP(N69,'[2]Price Movement'!$A:$J,5,FALSE),"")</f>
        <v>0.1724137931034484</v>
      </c>
      <c r="S69" s="43">
        <f>IFERROR(VLOOKUP(N69,'[2]Price Movement'!$A:$J,7,FALSE),"")</f>
        <v>0</v>
      </c>
      <c r="T69" s="43" t="str">
        <f>IFERROR(VLOOKUP(N69,'[2]Price Movement'!$A:$J,8,FALSE),"")</f>
        <v/>
      </c>
      <c r="U69" s="44" t="str">
        <f>IFERROR(VLOOKUP(N69,'[2]Price Movement'!$A:$J,9,FALSE),"")</f>
        <v/>
      </c>
      <c r="V69" s="41">
        <f>IFERROR(IF(VLOOKUP(N69,'[1]Business Score'!$A:$P,16,FALSE)&lt;0,"",(VLOOKUP(N69,'[1]Business Score'!$A:$P,16,FALSE))),"")</f>
        <v>3.446862258464817</v>
      </c>
      <c r="W69" s="48">
        <f t="shared" si="7"/>
        <v>-0.49382026381659549</v>
      </c>
      <c r="X69" s="49">
        <f>IFERROR(IF(VLOOKUP(N69,'[1]Valuation Sheet'!$B:$W,9,FALSE)&lt;0,"",VLOOKUP(N69,'[1]Valuation Sheet'!$B:$W,9,FALSE)),"")</f>
        <v>3.222785393220962</v>
      </c>
      <c r="Y69" s="43">
        <f t="shared" si="8"/>
        <v>0.29011893281902879</v>
      </c>
      <c r="Z69" s="44">
        <f t="shared" ref="Z69:Z92" si="13">IFERROR(AC69/O69,"")</f>
        <v>0.11761764705882352</v>
      </c>
      <c r="AA69" s="50">
        <f>IFERROR(VLOOKUP(N69,'[1]Valuation Sheet'!$B:$W,21,FALSE),"")</f>
        <v>2.2298194611519229</v>
      </c>
      <c r="AB69" s="51">
        <f>IFERROR(VLOOKUP(N69,'[1]Valuation Sheet'!$B:$W,17,FALSE),"")</f>
        <v>0.44596389223038457</v>
      </c>
      <c r="AC69" s="21">
        <v>3.9989999999999998E-2</v>
      </c>
      <c r="AF69" s="4">
        <f>IFERROR(IF(VLOOKUP(N69,'[1]Business Score'!$A:$BU,73,FALSE)&lt;0,"",VLOOKUP(N69,'[1]Business Score'!$A:$BU,73,FALSE)),"")</f>
        <v>6.809561924493778</v>
      </c>
    </row>
    <row r="70" spans="1:32" x14ac:dyDescent="0.25">
      <c r="A70" s="20">
        <f>IFERROR(_xlfn.RANK.AVG(P70,P$5:P$92,'Market Summary'!$XFC$1),"")</f>
        <v>63</v>
      </c>
      <c r="B70" s="20">
        <f>IFERROR(_xlfn.RANK.AVG(Q70,Q$5:Q$92,'Market Summary'!$XFC$1),"")</f>
        <v>30</v>
      </c>
      <c r="C70" s="20">
        <f>IFERROR(_xlfn.RANK.AVG(R70,R$5:R$92,'Market Summary'!$XFC$1),"")</f>
        <v>51</v>
      </c>
      <c r="D70" s="20" t="str">
        <f>IFERROR(_xlfn.RANK.AVG(S70,S$5:S$92,'Market Summary'!$XFC$1),"")</f>
        <v/>
      </c>
      <c r="E70" s="20" t="str">
        <f>IFERROR(_xlfn.RANK.AVG(T70,T$5:T$92,'Market Summary'!$XFC$1),"")</f>
        <v/>
      </c>
      <c r="F70" s="21" t="str">
        <f>IFERROR(_xlfn.RANK.AVG(U70,U$5:U$92,'Market Summary'!$XFC$1),"")</f>
        <v/>
      </c>
      <c r="G70" s="20">
        <f t="shared" ref="G70:G92" si="14">IFERROR(_xlfn.RANK.AVG(V70,V$5:V$92,1),"")</f>
        <v>44</v>
      </c>
      <c r="H70" s="20">
        <f t="shared" ref="H70:H92" si="15">IFERROR(_xlfn.RANK.AVG(W70,W$5:W$92,1),"")</f>
        <v>38</v>
      </c>
      <c r="I70" s="20">
        <f t="shared" ref="I70:I92" si="16">IFERROR(_xlfn.RANK.AVG(X70,X$5:X$92,1),"")</f>
        <v>14</v>
      </c>
      <c r="J70" s="20">
        <f t="shared" ref="J70:J92" si="17">IFERROR(_xlfn.RANK.AVG(Y70,Y$5:Y$92,0),"")</f>
        <v>44</v>
      </c>
      <c r="K70" s="20">
        <f t="shared" ref="K70:K92" si="18">IFERROR(_xlfn.RANK.AVG(Z70,$Z$5:$Z$92,0),"")</f>
        <v>10</v>
      </c>
      <c r="L70" s="20">
        <f t="shared" ref="L70:L92" si="19">IFERROR(_xlfn.RANK.AVG(AA70,AA$5:AA$92,0),"")</f>
        <v>16</v>
      </c>
      <c r="M70" s="20"/>
      <c r="N70" s="25" t="s">
        <v>83</v>
      </c>
      <c r="O70" s="47" t="str">
        <f>IFERROR(VLOOKUP(N70,'[1]Valuation Sheet'!$B:$W,7,FALSE),"")</f>
        <v>0.36</v>
      </c>
      <c r="P70" s="43">
        <f>IFERROR(VLOOKUP(N70,'[1]Price List'!$B:$Y,MATCH("CLOSE",'[1]Price List'!$6:$6,0)-1,FALSE)/VLOOKUP(N70,'[1]Price List'!$B:$D,MATCH("PCLOSE",'[1]Price List'!$6:$6,0)-1,FALSE)-1,"")</f>
        <v>-7.6923076923076983E-2</v>
      </c>
      <c r="Q70" s="43">
        <f>IFERROR(VLOOKUP(N70,'[2]Price Movement'!$A:$J,6,FALSE),"")</f>
        <v>-0.14545454545454561</v>
      </c>
      <c r="R70" s="43">
        <f>IFERROR(VLOOKUP(N70,'[2]Price Movement'!$A:$J,5,FALSE),"")</f>
        <v>-0.12962962962962976</v>
      </c>
      <c r="S70" s="43" t="str">
        <f>IFERROR(VLOOKUP(N70,'[2]Price Movement'!$A:$J,7,FALSE),"")</f>
        <v/>
      </c>
      <c r="T70" s="43" t="str">
        <f>IFERROR(VLOOKUP(N70,'[2]Price Movement'!$A:$J,8,FALSE),"")</f>
        <v/>
      </c>
      <c r="U70" s="44" t="str">
        <f>IFERROR(VLOOKUP(N70,'[2]Price Movement'!$A:$J,9,FALSE),"")</f>
        <v/>
      </c>
      <c r="V70" s="41">
        <f>IFERROR(IF(VLOOKUP(N70,'[1]Business Score'!$A:$P,16,FALSE)&lt;0,"",(VLOOKUP(N70,'[1]Business Score'!$A:$P,16,FALSE))),"")</f>
        <v>7.6670940916713102</v>
      </c>
      <c r="W70" s="48">
        <f t="shared" ref="W70:W92" si="20">IFERROR(V70/AF70-1,"")</f>
        <v>-0.16522803265185604</v>
      </c>
      <c r="X70" s="49">
        <f>IFERROR(IF(VLOOKUP(N70,'[1]Valuation Sheet'!$B:$W,9,FALSE)&lt;0,"",VLOOKUP(N70,'[1]Valuation Sheet'!$B:$W,9,FALSE)),"")</f>
        <v>2.9202528805053016</v>
      </c>
      <c r="Y70" s="43">
        <f t="shared" ref="Y70:Y92" si="21">IFERROR(1/V70,"")</f>
        <v>0.13042751113310194</v>
      </c>
      <c r="Z70" s="44">
        <f t="shared" si="13"/>
        <v>0.11106666666666666</v>
      </c>
      <c r="AA70" s="50">
        <f>IFERROR(VLOOKUP(N70,'[1]Valuation Sheet'!$B:$W,21,FALSE),"")</f>
        <v>2.7911662754195863</v>
      </c>
      <c r="AB70" s="51">
        <f>IFERROR(VLOOKUP(N70,'[1]Valuation Sheet'!$B:$W,17,FALSE),"")</f>
        <v>0.5582332550839173</v>
      </c>
      <c r="AC70" s="21">
        <v>3.9983999999999999E-2</v>
      </c>
      <c r="AF70" s="4">
        <f>IFERROR(IF(VLOOKUP(N70,'[1]Business Score'!$A:$BU,73,FALSE)&lt;0,"",VLOOKUP(N70,'[1]Business Score'!$A:$BU,73,FALSE)),"")</f>
        <v>9.1846568782462814</v>
      </c>
    </row>
    <row r="71" spans="1:32" x14ac:dyDescent="0.25">
      <c r="A71" s="20">
        <f>IFERROR(_xlfn.RANK.AVG(P71,P$5:P$92,'Market Summary'!$XFC$1),"")</f>
        <v>23.5</v>
      </c>
      <c r="B71" s="20">
        <f>IFERROR(_xlfn.RANK.AVG(Q71,Q$5:Q$92,'Market Summary'!$XFC$1),"")</f>
        <v>26.5</v>
      </c>
      <c r="C71" s="20">
        <f>IFERROR(_xlfn.RANK.AVG(R71,R$5:R$92,'Market Summary'!$XFC$1),"")</f>
        <v>44</v>
      </c>
      <c r="D71" s="20">
        <f>IFERROR(_xlfn.RANK.AVG(S71,S$5:S$92,'Market Summary'!$XFC$1),"")</f>
        <v>25</v>
      </c>
      <c r="E71" s="20" t="str">
        <f>IFERROR(_xlfn.RANK.AVG(T71,T$5:T$92,'Market Summary'!$XFC$1),"")</f>
        <v/>
      </c>
      <c r="F71" s="21">
        <f>IFERROR(_xlfn.RANK.AVG(U71,U$5:U$92,'Market Summary'!$XFC$1),"")</f>
        <v>9</v>
      </c>
      <c r="G71" s="20" t="str">
        <f t="shared" si="14"/>
        <v/>
      </c>
      <c r="H71" s="20" t="str">
        <f t="shared" si="15"/>
        <v/>
      </c>
      <c r="I71" s="20">
        <f t="shared" si="16"/>
        <v>22</v>
      </c>
      <c r="J71" s="20" t="str">
        <f t="shared" si="17"/>
        <v/>
      </c>
      <c r="K71" s="20">
        <f t="shared" si="18"/>
        <v>18</v>
      </c>
      <c r="L71" s="20">
        <f t="shared" si="19"/>
        <v>18</v>
      </c>
      <c r="M71" s="20"/>
      <c r="N71" s="25" t="s">
        <v>84</v>
      </c>
      <c r="O71" s="47" t="str">
        <f>IFERROR(VLOOKUP(N71,'[1]Valuation Sheet'!$B:$W,7,FALSE),"")</f>
        <v>0.52</v>
      </c>
      <c r="P71" s="43">
        <f>IFERROR(VLOOKUP(N71,'[1]Price List'!$B:$Y,MATCH("CLOSE",'[1]Price List'!$6:$6,0)-1,FALSE)/VLOOKUP(N71,'[1]Price List'!$B:$D,MATCH("PCLOSE",'[1]Price List'!$6:$6,0)-1,FALSE)-1,"")</f>
        <v>0</v>
      </c>
      <c r="Q71" s="43">
        <f>IFERROR(VLOOKUP(N71,'[2]Price Movement'!$A:$J,6,FALSE),"")</f>
        <v>-0.11111111111111105</v>
      </c>
      <c r="R71" s="43">
        <f>IFERROR(VLOOKUP(N71,'[2]Price Movement'!$A:$J,5,FALSE),"")</f>
        <v>-9.8591549295774628E-2</v>
      </c>
      <c r="S71" s="43">
        <f>IFERROR(VLOOKUP(N71,'[2]Price Movement'!$A:$J,7,FALSE),"")</f>
        <v>-0.189873417721519</v>
      </c>
      <c r="T71" s="43" t="str">
        <f>IFERROR(VLOOKUP(N71,'[2]Price Movement'!$A:$J,8,FALSE),"")</f>
        <v/>
      </c>
      <c r="U71" s="44">
        <f>IFERROR(VLOOKUP(N71,'[2]Price Movement'!$A:$J,9,FALSE),"")</f>
        <v>0.28000000000000003</v>
      </c>
      <c r="V71" s="41" t="str">
        <f>IFERROR(IF(VLOOKUP(N71,'[1]Business Score'!$A:$P,16,FALSE)&lt;0,"",(VLOOKUP(N71,'[1]Business Score'!$A:$P,16,FALSE))),"")</f>
        <v/>
      </c>
      <c r="W71" s="48" t="str">
        <f t="shared" si="20"/>
        <v/>
      </c>
      <c r="X71" s="49">
        <f>IFERROR(IF(VLOOKUP(N71,'[1]Valuation Sheet'!$B:$W,9,FALSE)&lt;0,"",VLOOKUP(N71,'[1]Valuation Sheet'!$B:$W,9,FALSE)),"")</f>
        <v>4.182061423542863</v>
      </c>
      <c r="Y71" s="43" t="str">
        <f t="shared" si="21"/>
        <v/>
      </c>
      <c r="Z71" s="44">
        <f t="shared" si="13"/>
        <v>9.614423076923076E-2</v>
      </c>
      <c r="AA71" s="50">
        <f>IFERROR(VLOOKUP(N71,'[1]Valuation Sheet'!$B:$W,21,FALSE),"")</f>
        <v>2.5303323906720596</v>
      </c>
      <c r="AB71" s="51">
        <f>IFERROR(VLOOKUP(N71,'[1]Valuation Sheet'!$B:$W,17,FALSE),"")</f>
        <v>0.50606647813441197</v>
      </c>
      <c r="AC71" s="21">
        <v>4.9994999999999998E-2</v>
      </c>
      <c r="AF71" s="4">
        <f>IFERROR(IF(VLOOKUP(N71,'[1]Business Score'!$A:$BU,73,FALSE)&lt;0,"",VLOOKUP(N71,'[1]Business Score'!$A:$BU,73,FALSE)),"")</f>
        <v>1.6528298265853834</v>
      </c>
    </row>
    <row r="72" spans="1:32" x14ac:dyDescent="0.25">
      <c r="A72" s="20">
        <f>IFERROR(_xlfn.RANK.AVG(P72,P$5:P$92,'Market Summary'!$XFC$1),"")</f>
        <v>23.5</v>
      </c>
      <c r="B72" s="20">
        <f>IFERROR(_xlfn.RANK.AVG(Q72,Q$5:Q$92,'Market Summary'!$XFC$1),"")</f>
        <v>24</v>
      </c>
      <c r="C72" s="20">
        <f>IFERROR(_xlfn.RANK.AVG(R72,R$5:R$92,'Market Summary'!$XFC$1),"")</f>
        <v>61</v>
      </c>
      <c r="D72" s="20">
        <f>IFERROR(_xlfn.RANK.AVG(S72,S$5:S$92,'Market Summary'!$XFC$1),"")</f>
        <v>46</v>
      </c>
      <c r="E72" s="20">
        <f>IFERROR(_xlfn.RANK.AVG(T72,T$5:T$92,'Market Summary'!$XFC$1),"")</f>
        <v>31</v>
      </c>
      <c r="F72" s="21">
        <f>IFERROR(_xlfn.RANK.AVG(U72,U$5:U$92,'Market Summary'!$XFC$1),"")</f>
        <v>36</v>
      </c>
      <c r="G72" s="20">
        <f t="shared" si="14"/>
        <v>40</v>
      </c>
      <c r="H72" s="20">
        <f t="shared" si="15"/>
        <v>36</v>
      </c>
      <c r="I72" s="20">
        <f t="shared" si="16"/>
        <v>50</v>
      </c>
      <c r="J72" s="20">
        <f t="shared" si="17"/>
        <v>40</v>
      </c>
      <c r="K72" s="20">
        <f t="shared" si="18"/>
        <v>45</v>
      </c>
      <c r="L72" s="20">
        <f t="shared" si="19"/>
        <v>29</v>
      </c>
      <c r="M72" s="20"/>
      <c r="N72" s="25" t="s">
        <v>85</v>
      </c>
      <c r="O72" s="47" t="str">
        <f>IFERROR(VLOOKUP(N72,'[1]Valuation Sheet'!$B:$W,7,FALSE),1.65)</f>
        <v>1.80</v>
      </c>
      <c r="P72" s="43">
        <f>IFERROR(VLOOKUP(N72,'[1]Price List'!$B:$Y,MATCH("CLOSE",'[1]Price List'!$6:$6,0)-1,FALSE)/VLOOKUP(N72,'[1]Price List'!$B:$D,MATCH("PCLOSE",'[1]Price List'!$6:$6,0)-1,FALSE)-1,"")</f>
        <v>0</v>
      </c>
      <c r="Q72" s="43">
        <f>IFERROR(VLOOKUP(N72,'[2]Price Movement'!$A:$J,6,FALSE),"")</f>
        <v>-9.8360655737705027E-2</v>
      </c>
      <c r="R72" s="43">
        <f>IFERROR(VLOOKUP(N72,'[2]Price Movement'!$A:$J,5,FALSE),"")</f>
        <v>-0.17500000000000004</v>
      </c>
      <c r="S72" s="43">
        <f>IFERROR(VLOOKUP(N72,'[2]Price Movement'!$A:$J,7,FALSE),"")</f>
        <v>-0.3529411764705882</v>
      </c>
      <c r="T72" s="43">
        <f>IFERROR(VLOOKUP(N72,'[2]Price Movement'!$A:$J,8,FALSE),"")</f>
        <v>-0.15816326530612246</v>
      </c>
      <c r="U72" s="44">
        <f>IFERROR(VLOOKUP(N72,'[2]Price Movement'!$A:$J,9,FALSE),"")</f>
        <v>-0.3529411764705882</v>
      </c>
      <c r="V72" s="41">
        <f>IFERROR(IF(VLOOKUP(N72,'[1]Business Score'!$A:$P,16,FALSE)&lt;0,"",(VLOOKUP(N72,'[1]Business Score'!$A:$P,16,FALSE))),"")</f>
        <v>6.9794648633797438</v>
      </c>
      <c r="W72" s="48">
        <f t="shared" si="20"/>
        <v>-0.19580048878714618</v>
      </c>
      <c r="X72" s="49">
        <f>IFERROR(IF(VLOOKUP(N72,'[1]Valuation Sheet'!$B:$W,9,FALSE)&lt;0,"",VLOOKUP(N72,'[1]Valuation Sheet'!$B:$W,9,FALSE)),"")</f>
        <v>9.0909679135620607</v>
      </c>
      <c r="Y72" s="43">
        <f t="shared" si="21"/>
        <v>0.14327746031746033</v>
      </c>
      <c r="Z72" s="44">
        <f t="shared" si="13"/>
        <v>3.3366666666666669E-2</v>
      </c>
      <c r="AA72" s="50">
        <f>IFERROR(VLOOKUP(N72,'[1]Valuation Sheet'!$B:$W,21,FALSE),"")</f>
        <v>1.5015865735276548</v>
      </c>
      <c r="AB72" s="51">
        <f>IFERROR(VLOOKUP(N72,'[1]Valuation Sheet'!$B:$W,17,FALSE),"")</f>
        <v>0.30031731470553091</v>
      </c>
      <c r="AC72" s="21">
        <v>6.0060000000000009E-2</v>
      </c>
      <c r="AF72" s="4">
        <f>IFERROR(IF(VLOOKUP(N72,'[1]Business Score'!$A:$BU,73,FALSE)&lt;0,"",VLOOKUP(N72,'[1]Business Score'!$A:$BU,73,FALSE)),"")</f>
        <v>8.6787728244868756</v>
      </c>
    </row>
    <row r="73" spans="1:32" x14ac:dyDescent="0.25">
      <c r="A73" s="20">
        <f>IFERROR(_xlfn.RANK.AVG(P73,P$5:P$92,'Market Summary'!$XFC$1),"")</f>
        <v>23.5</v>
      </c>
      <c r="B73" s="20">
        <f>IFERROR(_xlfn.RANK.AVG(Q73,Q$5:Q$92,'Market Summary'!$XFC$1),"")</f>
        <v>19.5</v>
      </c>
      <c r="C73" s="20">
        <f>IFERROR(_xlfn.RANK.AVG(R73,R$5:R$92,'Market Summary'!$XFC$1),"")</f>
        <v>60</v>
      </c>
      <c r="D73" s="20">
        <f>IFERROR(_xlfn.RANK.AVG(S73,S$5:S$92,'Market Summary'!$XFC$1),"")</f>
        <v>52</v>
      </c>
      <c r="E73" s="20" t="str">
        <f>IFERROR(_xlfn.RANK.AVG(T73,T$5:T$92,'Market Summary'!$XFC$1),"")</f>
        <v/>
      </c>
      <c r="F73" s="21">
        <f>IFERROR(_xlfn.RANK.AVG(U73,U$5:U$92,'Market Summary'!$XFC$1),"")</f>
        <v>46</v>
      </c>
      <c r="G73" s="20">
        <f t="shared" si="14"/>
        <v>9</v>
      </c>
      <c r="H73" s="20">
        <f t="shared" si="15"/>
        <v>48</v>
      </c>
      <c r="I73" s="20">
        <f t="shared" si="16"/>
        <v>2</v>
      </c>
      <c r="J73" s="20">
        <f t="shared" si="17"/>
        <v>9</v>
      </c>
      <c r="K73" s="20">
        <f t="shared" si="18"/>
        <v>21</v>
      </c>
      <c r="L73" s="20">
        <f t="shared" si="19"/>
        <v>7</v>
      </c>
      <c r="M73" s="20"/>
      <c r="N73" s="25" t="s">
        <v>86</v>
      </c>
      <c r="O73" s="47" t="str">
        <f>IFERROR(VLOOKUP(N73,'[1]Valuation Sheet'!$B:$W,7,FALSE),"")</f>
        <v>0.22</v>
      </c>
      <c r="P73" s="43">
        <f>IFERROR(VLOOKUP(N73,'[1]Price List'!$B:$Y,MATCH("CLOSE",'[1]Price List'!$6:$6,0)-1,FALSE)/VLOOKUP(N73,'[1]Price List'!$B:$D,MATCH("PCLOSE",'[1]Price List'!$6:$6,0)-1,FALSE)-1,"")</f>
        <v>0</v>
      </c>
      <c r="Q73" s="43">
        <f>IFERROR(VLOOKUP(N73,'[2]Price Movement'!$A:$J,6,FALSE),"")</f>
        <v>-4.7619047619047561E-2</v>
      </c>
      <c r="R73" s="43">
        <f>IFERROR(VLOOKUP(N73,'[2]Price Movement'!$A:$J,5,FALSE),"")</f>
        <v>-0.16666666666666663</v>
      </c>
      <c r="S73" s="43">
        <f>IFERROR(VLOOKUP(N73,'[2]Price Movement'!$A:$J,7,FALSE),"")</f>
        <v>-0.39393939393939392</v>
      </c>
      <c r="T73" s="43" t="str">
        <f>IFERROR(VLOOKUP(N73,'[2]Price Movement'!$A:$J,8,FALSE),"")</f>
        <v/>
      </c>
      <c r="U73" s="44">
        <f>IFERROR(VLOOKUP(N73,'[2]Price Movement'!$A:$J,9,FALSE),"")</f>
        <v>-0.62962962962962965</v>
      </c>
      <c r="V73" s="41">
        <f>IFERROR(IF(VLOOKUP(N73,'[1]Business Score'!$A:$P,16,FALSE)&lt;0,"",(VLOOKUP(N73,'[1]Business Score'!$A:$P,16,FALSE))),"")</f>
        <v>2.5147424996735515</v>
      </c>
      <c r="W73" s="48">
        <f t="shared" si="20"/>
        <v>4.240241789290411E-2</v>
      </c>
      <c r="X73" s="49">
        <f>IFERROR(IF(VLOOKUP(N73,'[1]Valuation Sheet'!$B:$W,9,FALSE)&lt;0,"",VLOOKUP(N73,'[1]Valuation Sheet'!$B:$W,9,FALSE)),"")</f>
        <v>1.3920135266402875</v>
      </c>
      <c r="Y73" s="43">
        <f t="shared" si="21"/>
        <v>0.39765502834974709</v>
      </c>
      <c r="Z73" s="44">
        <f t="shared" si="13"/>
        <v>9.0872727272727272E-2</v>
      </c>
      <c r="AA73" s="50">
        <f>IFERROR(VLOOKUP(N73,'[1]Valuation Sheet'!$B:$W,21,FALSE),"")</f>
        <v>4.3426664534046404</v>
      </c>
      <c r="AB73" s="51">
        <f>IFERROR(VLOOKUP(N73,'[1]Valuation Sheet'!$B:$W,17,FALSE),"")</f>
        <v>0.86853329068092799</v>
      </c>
      <c r="AC73" s="21">
        <v>1.9991999999999999E-2</v>
      </c>
      <c r="AF73" s="4">
        <f>IFERROR(IF(VLOOKUP(N73,'[1]Business Score'!$A:$BU,73,FALSE)&lt;0,"",VLOOKUP(N73,'[1]Business Score'!$A:$BU,73,FALSE)),"")</f>
        <v>2.412448835984871</v>
      </c>
    </row>
    <row r="74" spans="1:32" x14ac:dyDescent="0.25">
      <c r="A74" s="20">
        <f>IFERROR(_xlfn.RANK.AVG(P74,P$5:P$92,'Market Summary'!$XFC$1),"")</f>
        <v>23.5</v>
      </c>
      <c r="B74" s="20">
        <f>IFERROR(_xlfn.RANK.AVG(Q74,Q$5:Q$92,'Market Summary'!$XFC$1),"")</f>
        <v>40</v>
      </c>
      <c r="C74" s="20">
        <f>IFERROR(_xlfn.RANK.AVG(R74,R$5:R$92,'Market Summary'!$XFC$1),"")</f>
        <v>38</v>
      </c>
      <c r="D74" s="20">
        <f>IFERROR(_xlfn.RANK.AVG(S74,S$5:S$92,'Market Summary'!$XFC$1),"")</f>
        <v>42</v>
      </c>
      <c r="E74" s="20">
        <f>IFERROR(_xlfn.RANK.AVG(T74,T$5:T$92,'Market Summary'!$XFC$1),"")</f>
        <v>4</v>
      </c>
      <c r="F74" s="21">
        <f>IFERROR(_xlfn.RANK.AVG(U74,U$5:U$92,'Market Summary'!$XFC$1),"")</f>
        <v>3</v>
      </c>
      <c r="G74" s="20">
        <f t="shared" si="14"/>
        <v>25</v>
      </c>
      <c r="H74" s="20">
        <f t="shared" si="15"/>
        <v>58</v>
      </c>
      <c r="I74" s="20">
        <f t="shared" si="16"/>
        <v>35</v>
      </c>
      <c r="J74" s="20">
        <f t="shared" si="17"/>
        <v>25</v>
      </c>
      <c r="K74" s="20">
        <f t="shared" si="18"/>
        <v>38</v>
      </c>
      <c r="L74" s="20">
        <f t="shared" si="19"/>
        <v>42</v>
      </c>
      <c r="M74" s="20"/>
      <c r="N74" s="25" t="s">
        <v>87</v>
      </c>
      <c r="O74" s="47" t="str">
        <f>IFERROR(VLOOKUP(N74,'[1]Valuation Sheet'!$B:$W,7,FALSE),"")</f>
        <v>2.01</v>
      </c>
      <c r="P74" s="43">
        <f>IFERROR(VLOOKUP(N74,'[1]Price List'!$B:$Y,MATCH("CLOSE",'[1]Price List'!$6:$6,0)-1,FALSE)/VLOOKUP(N74,'[1]Price List'!$B:$D,MATCH("PCLOSE",'[1]Price List'!$6:$6,0)-1,FALSE)-1,"")</f>
        <v>0</v>
      </c>
      <c r="Q74" s="43">
        <f>IFERROR(VLOOKUP(N74,'[2]Price Movement'!$A:$J,6,FALSE),"")</f>
        <v>-0.19999999999999996</v>
      </c>
      <c r="R74" s="43">
        <f>IFERROR(VLOOKUP(N74,'[2]Price Movement'!$A:$J,5,FALSE),"")</f>
        <v>-8.3700440528634346E-2</v>
      </c>
      <c r="S74" s="43">
        <f>IFERROR(VLOOKUP(N74,'[2]Price Movement'!$A:$J,7,FALSE),"")</f>
        <v>-0.30666666666666664</v>
      </c>
      <c r="T74" s="43">
        <f>IFERROR(VLOOKUP(N74,'[2]Price Movement'!$A:$J,8,FALSE),"")</f>
        <v>1.08</v>
      </c>
      <c r="U74" s="44">
        <f>IFERROR(VLOOKUP(N74,'[2]Price Movement'!$A:$J,9,FALSE),"")</f>
        <v>1.447058823529412</v>
      </c>
      <c r="V74" s="41">
        <f>IFERROR(IF(VLOOKUP(N74,'[1]Business Score'!$A:$P,16,FALSE)&lt;0,"",(VLOOKUP(N74,'[1]Business Score'!$A:$P,16,FALSE))),"")</f>
        <v>5.3922415824783583</v>
      </c>
      <c r="W74" s="48">
        <f t="shared" si="20"/>
        <v>2.3620693033903124</v>
      </c>
      <c r="X74" s="49">
        <f>IFERROR(IF(VLOOKUP(N74,'[1]Valuation Sheet'!$B:$W,9,FALSE)&lt;0,"",VLOOKUP(N74,'[1]Valuation Sheet'!$B:$W,9,FALSE)),"")</f>
        <v>5.6004357713241948</v>
      </c>
      <c r="Y74" s="43">
        <f t="shared" si="21"/>
        <v>0.18545163170163168</v>
      </c>
      <c r="Z74" s="44">
        <f t="shared" si="13"/>
        <v>4.7828358208955229E-2</v>
      </c>
      <c r="AA74" s="50">
        <f>IFERROR(VLOOKUP(N74,'[1]Valuation Sheet'!$B:$W,21,FALSE),"")</f>
        <v>0.51829300259954936</v>
      </c>
      <c r="AB74" s="51">
        <f>IFERROR(VLOOKUP(N74,'[1]Valuation Sheet'!$B:$W,17,FALSE),"")</f>
        <v>0.10365860051990983</v>
      </c>
      <c r="AC74" s="21">
        <v>9.6134999999999998E-2</v>
      </c>
      <c r="AF74" s="4">
        <f>IFERROR(IF(VLOOKUP(N74,'[1]Business Score'!$A:$BU,73,FALSE)&lt;0,"",VLOOKUP(N74,'[1]Business Score'!$A:$BU,73,FALSE)),"")</f>
        <v>1.6038460530961747</v>
      </c>
    </row>
    <row r="75" spans="1:32" x14ac:dyDescent="0.25">
      <c r="A75" s="20" t="str">
        <f>IFERROR(_xlfn.RANK.AVG(P75,P$5:P$92,'Market Summary'!$XFC$1),"")</f>
        <v/>
      </c>
      <c r="B75" s="20" t="str">
        <f>IFERROR(_xlfn.RANK.AVG(Q75,Q$5:Q$92,'Market Summary'!$XFC$1),"")</f>
        <v/>
      </c>
      <c r="C75" s="20">
        <f>IFERROR(_xlfn.RANK.AVG(R75,R$5:R$92,'Market Summary'!$XFC$1),"")</f>
        <v>24.5</v>
      </c>
      <c r="D75" s="20">
        <f>IFERROR(_xlfn.RANK.AVG(S75,S$5:S$92,'Market Summary'!$XFC$1),"")</f>
        <v>13</v>
      </c>
      <c r="E75" s="20" t="str">
        <f>IFERROR(_xlfn.RANK.AVG(T75,T$5:T$92,'Market Summary'!$XFC$1),"")</f>
        <v/>
      </c>
      <c r="F75" s="21">
        <f>IFERROR(_xlfn.RANK.AVG(U75,U$5:U$92,'Market Summary'!$XFC$1),"")</f>
        <v>19</v>
      </c>
      <c r="G75" s="20">
        <f t="shared" si="14"/>
        <v>30</v>
      </c>
      <c r="H75" s="20">
        <f t="shared" si="15"/>
        <v>4</v>
      </c>
      <c r="I75" s="20">
        <f t="shared" si="16"/>
        <v>55</v>
      </c>
      <c r="J75" s="20">
        <f t="shared" si="17"/>
        <v>30</v>
      </c>
      <c r="K75" s="20">
        <f t="shared" si="18"/>
        <v>61.5</v>
      </c>
      <c r="L75" s="20">
        <f t="shared" si="19"/>
        <v>51</v>
      </c>
      <c r="M75" s="20"/>
      <c r="N75" s="25" t="s">
        <v>88</v>
      </c>
      <c r="O75" s="47">
        <f>IFERROR(VLOOKUP(N75,'[1]Valuation Sheet'!$B:$W,7,FALSE),"")</f>
        <v>0.48</v>
      </c>
      <c r="P75" s="43" t="str">
        <f>IFERROR(VLOOKUP(N75,'[1]Price List'!$B:$Y,MATCH("CLOSE",'[1]Price List'!$6:$6,0)-1,FALSE)/VLOOKUP(N75,'[1]Price List'!$B:$D,MATCH("PCLOSE",'[1]Price List'!$6:$6,0)-1,FALSE)-1,"")</f>
        <v/>
      </c>
      <c r="Q75" s="43" t="str">
        <f>IFERROR(VLOOKUP(N75,'[2]Price Movement'!$A:$J,6,FALSE),"")</f>
        <v/>
      </c>
      <c r="R75" s="43">
        <f>IFERROR(VLOOKUP(N75,'[2]Price Movement'!$A:$J,5,FALSE),"")</f>
        <v>-4.0000000000000036E-2</v>
      </c>
      <c r="S75" s="43">
        <f>IFERROR(VLOOKUP(N75,'[2]Price Movement'!$A:$J,7,FALSE),"")</f>
        <v>-4.0000000000000036E-2</v>
      </c>
      <c r="T75" s="43" t="str">
        <f>IFERROR(VLOOKUP(N75,'[2]Price Movement'!$A:$J,8,FALSE),"")</f>
        <v/>
      </c>
      <c r="U75" s="44">
        <f>IFERROR(VLOOKUP(N75,'[2]Price Movement'!$A:$J,9,FALSE),"")</f>
        <v>-0.11111111111111116</v>
      </c>
      <c r="V75" s="41">
        <f>IFERROR(IF(VLOOKUP(N75,'[1]Business Score'!$A:$P,16,FALSE)&lt;0,"",(VLOOKUP(N75,'[1]Business Score'!$A:$P,16,FALSE))),"")</f>
        <v>6.0935121933953935</v>
      </c>
      <c r="W75" s="48">
        <f t="shared" si="20"/>
        <v>-0.85778218774967818</v>
      </c>
      <c r="X75" s="49">
        <f>IFERROR(IF(VLOOKUP(N75,'[1]Valuation Sheet'!$B:$W,9,FALSE)&lt;0,"",VLOOKUP(N75,'[1]Valuation Sheet'!$B:$W,9,FALSE)),"")</f>
        <v>11.588834621484105</v>
      </c>
      <c r="Y75" s="43">
        <f t="shared" si="21"/>
        <v>0.16410896840148695</v>
      </c>
      <c r="Z75" s="44">
        <f t="shared" si="13"/>
        <v>0</v>
      </c>
      <c r="AA75" s="50">
        <f>IFERROR(VLOOKUP(N75,'[1]Valuation Sheet'!$B:$W,21,FALSE),"")</f>
        <v>0.22990953334713282</v>
      </c>
      <c r="AB75" s="51">
        <f>IFERROR(VLOOKUP(N75,'[1]Valuation Sheet'!$B:$W,17,FALSE),"")</f>
        <v>4.5981906669426476E-2</v>
      </c>
      <c r="AC75" s="21">
        <v>0</v>
      </c>
      <c r="AF75" s="4">
        <f>IFERROR(IF(VLOOKUP(N75,'[1]Business Score'!$A:$BU,73,FALSE)&lt;0,"",VLOOKUP(N75,'[1]Business Score'!$A:$BU,73,FALSE)),"")</f>
        <v>42.846336172504337</v>
      </c>
    </row>
    <row r="76" spans="1:32" x14ac:dyDescent="0.25">
      <c r="A76" s="20" t="str">
        <f>IFERROR(_xlfn.RANK.AVG(P76,P$5:P$92,'Market Summary'!$XFC$1),"")</f>
        <v/>
      </c>
      <c r="B76" s="20">
        <f>IFERROR(_xlfn.RANK.AVG(Q76,Q$5:Q$92,'Market Summary'!$XFC$1),"")</f>
        <v>19.5</v>
      </c>
      <c r="C76" s="20">
        <f>IFERROR(_xlfn.RANK.AVG(R76,R$5:R$92,'Market Summary'!$XFC$1),"")</f>
        <v>15.5</v>
      </c>
      <c r="D76" s="20">
        <f>IFERROR(_xlfn.RANK.AVG(S76,S$5:S$92,'Market Summary'!$XFC$1),"")</f>
        <v>19</v>
      </c>
      <c r="E76" s="20" t="str">
        <f>IFERROR(_xlfn.RANK.AVG(T76,T$5:T$92,'Market Summary'!$XFC$1),"")</f>
        <v/>
      </c>
      <c r="F76" s="21" t="str">
        <f>IFERROR(_xlfn.RANK.AVG(U76,U$5:U$92,'Market Summary'!$XFC$1),"")</f>
        <v/>
      </c>
      <c r="G76" s="20">
        <f t="shared" si="14"/>
        <v>20</v>
      </c>
      <c r="H76" s="20">
        <f t="shared" si="15"/>
        <v>26</v>
      </c>
      <c r="I76" s="20">
        <f t="shared" si="16"/>
        <v>8</v>
      </c>
      <c r="J76" s="20">
        <f t="shared" si="17"/>
        <v>20</v>
      </c>
      <c r="K76" s="20">
        <f t="shared" si="18"/>
        <v>61.5</v>
      </c>
      <c r="L76" s="20">
        <f t="shared" si="19"/>
        <v>13</v>
      </c>
      <c r="M76" s="20"/>
      <c r="N76" s="25" t="s">
        <v>89</v>
      </c>
      <c r="O76" s="47">
        <f>IFERROR(VLOOKUP(N76,'[1]Valuation Sheet'!$B:$W,7,FALSE),"")</f>
        <v>0.2</v>
      </c>
      <c r="P76" s="43" t="str">
        <f>IFERROR(VLOOKUP(N76,'[1]Price List'!$B:$Y,MATCH("CLOSE",'[1]Price List'!$6:$6,0)-1,FALSE)/VLOOKUP(N76,'[1]Price List'!$B:$D,MATCH("PCLOSE",'[1]Price List'!$6:$6,0)-1,FALSE)-1,"")</f>
        <v/>
      </c>
      <c r="Q76" s="43">
        <f>IFERROR(VLOOKUP(N76,'[2]Price Movement'!$A:$J,6,FALSE),"")</f>
        <v>-4.7619047619047561E-2</v>
      </c>
      <c r="R76" s="43">
        <f>IFERROR(VLOOKUP(N76,'[2]Price Movement'!$A:$J,5,FALSE),"")</f>
        <v>0</v>
      </c>
      <c r="S76" s="43">
        <f>IFERROR(VLOOKUP(N76,'[2]Price Movement'!$A:$J,7,FALSE),"")</f>
        <v>-0.16666666666666663</v>
      </c>
      <c r="T76" s="43" t="str">
        <f>IFERROR(VLOOKUP(N76,'[2]Price Movement'!$A:$J,8,FALSE),"")</f>
        <v/>
      </c>
      <c r="U76" s="44" t="str">
        <f>IFERROR(VLOOKUP(N76,'[2]Price Movement'!$A:$J,9,FALSE),"")</f>
        <v/>
      </c>
      <c r="V76" s="41">
        <f>IFERROR(IF(VLOOKUP(N76,'[1]Business Score'!$A:$P,16,FALSE)&lt;0,"",(VLOOKUP(N76,'[1]Business Score'!$A:$P,16,FALSE))),"")</f>
        <v>4.8801545260323751</v>
      </c>
      <c r="W76" s="48">
        <f t="shared" si="20"/>
        <v>-0.4064953143897736</v>
      </c>
      <c r="X76" s="49">
        <f>IFERROR(IF(VLOOKUP(N76,'[1]Valuation Sheet'!$B:$W,9,FALSE)&lt;0,"",VLOOKUP(N76,'[1]Valuation Sheet'!$B:$W,9,FALSE)),"")</f>
        <v>2.4998136633266044</v>
      </c>
      <c r="Y76" s="43">
        <f t="shared" si="21"/>
        <v>0.20491154422788579</v>
      </c>
      <c r="Z76" s="44">
        <f t="shared" si="13"/>
        <v>0</v>
      </c>
      <c r="AA76" s="50">
        <f>IFERROR(VLOOKUP(N76,'[1]Valuation Sheet'!$B:$W,21,FALSE),"")</f>
        <v>3.0210512543634218</v>
      </c>
      <c r="AB76" s="51">
        <f>IFERROR(VLOOKUP(N76,'[1]Valuation Sheet'!$B:$W,17,FALSE),"")</f>
        <v>0.60421025087268454</v>
      </c>
      <c r="AC76" s="21">
        <v>0</v>
      </c>
      <c r="AF76" s="4">
        <f>IFERROR(IF(VLOOKUP(N76,'[1]Business Score'!$A:$BU,73,FALSE)&lt;0,"",VLOOKUP(N76,'[1]Business Score'!$A:$BU,73,FALSE)),"")</f>
        <v>8.2226048830848306</v>
      </c>
    </row>
    <row r="77" spans="1:32" x14ac:dyDescent="0.25">
      <c r="A77" s="20">
        <f>IFERROR(_xlfn.RANK.AVG(P77,P$5:P$92,'Market Summary'!$XFC$1),"")</f>
        <v>23.5</v>
      </c>
      <c r="B77" s="20">
        <f>IFERROR(_xlfn.RANK.AVG(Q77,Q$5:Q$92,'Market Summary'!$XFC$1),"")</f>
        <v>9</v>
      </c>
      <c r="C77" s="20">
        <f>IFERROR(_xlfn.RANK.AVG(R77,R$5:R$92,'Market Summary'!$XFC$1),"")</f>
        <v>26</v>
      </c>
      <c r="D77" s="20">
        <f>IFERROR(_xlfn.RANK.AVG(S77,S$5:S$92,'Market Summary'!$XFC$1),"")</f>
        <v>24</v>
      </c>
      <c r="E77" s="20" t="str">
        <f>IFERROR(_xlfn.RANK.AVG(T77,T$5:T$92,'Market Summary'!$XFC$1),"")</f>
        <v/>
      </c>
      <c r="F77" s="21" t="str">
        <f>IFERROR(_xlfn.RANK.AVG(U77,U$5:U$92,'Market Summary'!$XFC$1),"")</f>
        <v/>
      </c>
      <c r="G77" s="20">
        <f t="shared" si="14"/>
        <v>24</v>
      </c>
      <c r="H77" s="20">
        <f t="shared" si="15"/>
        <v>2</v>
      </c>
      <c r="I77" s="20">
        <f t="shared" si="16"/>
        <v>24</v>
      </c>
      <c r="J77" s="20">
        <f t="shared" si="17"/>
        <v>24</v>
      </c>
      <c r="K77" s="20">
        <f t="shared" si="18"/>
        <v>61.5</v>
      </c>
      <c r="L77" s="20">
        <f t="shared" si="19"/>
        <v>24</v>
      </c>
      <c r="M77" s="20"/>
      <c r="N77" s="25" t="s">
        <v>90</v>
      </c>
      <c r="O77" s="47" t="str">
        <f>IFERROR(VLOOKUP(N77,'[1]Valuation Sheet'!$B:$W,7,FALSE),"")</f>
        <v>0.20</v>
      </c>
      <c r="P77" s="43">
        <f>IFERROR(VLOOKUP(N77,'[1]Price List'!$B:$Y,MATCH("CLOSE",'[1]Price List'!$6:$6,0)-1,FALSE)/VLOOKUP(N77,'[1]Price List'!$B:$D,MATCH("PCLOSE",'[1]Price List'!$6:$6,0)-1,FALSE)-1,"")</f>
        <v>0</v>
      </c>
      <c r="Q77" s="43">
        <f>IFERROR(VLOOKUP(N77,'[2]Price Movement'!$A:$J,6,FALSE),"")</f>
        <v>4.7619047619047672E-2</v>
      </c>
      <c r="R77" s="43">
        <f>IFERROR(VLOOKUP(N77,'[2]Price Movement'!$A:$J,5,FALSE),"")</f>
        <v>-4.3478260869565299E-2</v>
      </c>
      <c r="S77" s="43">
        <f>IFERROR(VLOOKUP(N77,'[2]Price Movement'!$A:$J,7,FALSE),"")</f>
        <v>-0.18518518518518523</v>
      </c>
      <c r="T77" s="43" t="str">
        <f>IFERROR(VLOOKUP(N77,'[2]Price Movement'!$A:$J,8,FALSE),"")</f>
        <v/>
      </c>
      <c r="U77" s="44" t="str">
        <f>IFERROR(VLOOKUP(N77,'[2]Price Movement'!$A:$J,9,FALSE),"")</f>
        <v/>
      </c>
      <c r="V77" s="41">
        <f>IFERROR(IF(VLOOKUP(N77,'[1]Business Score'!$A:$P,16,FALSE)&lt;0,"",(VLOOKUP(N77,'[1]Business Score'!$A:$P,16,FALSE))),"")</f>
        <v>5.3300642582414568</v>
      </c>
      <c r="W77" s="48">
        <f t="shared" si="20"/>
        <v>-0.88494140765607299</v>
      </c>
      <c r="X77" s="49">
        <f>IFERROR(IF(VLOOKUP(N77,'[1]Valuation Sheet'!$B:$W,9,FALSE)&lt;0,"",VLOOKUP(N77,'[1]Valuation Sheet'!$B:$W,9,FALSE)),"")</f>
        <v>4.4336615071151186</v>
      </c>
      <c r="Y77" s="43">
        <f t="shared" si="21"/>
        <v>0.1876149989099623</v>
      </c>
      <c r="Z77" s="44">
        <f t="shared" si="13"/>
        <v>0</v>
      </c>
      <c r="AA77" s="50">
        <f>IFERROR(VLOOKUP(N77,'[1]Valuation Sheet'!$B:$W,21,FALSE),"")</f>
        <v>1.9649662849828262</v>
      </c>
      <c r="AB77" s="51">
        <f>IFERROR(VLOOKUP(N77,'[1]Valuation Sheet'!$B:$W,17,FALSE),"")</f>
        <v>0.39299325699656529</v>
      </c>
      <c r="AC77" s="21">
        <v>0</v>
      </c>
      <c r="AF77" s="4">
        <f>IFERROR(IF(VLOOKUP(N77,'[1]Business Score'!$A:$BU,73,FALSE)&lt;0,"",VLOOKUP(N77,'[1]Business Score'!$A:$BU,73,FALSE)),"")</f>
        <v>46.32478244049009</v>
      </c>
    </row>
    <row r="78" spans="1:32" x14ac:dyDescent="0.25">
      <c r="A78" s="20">
        <f>IFERROR(_xlfn.RANK.AVG(P78,P$5:P$92,'Market Summary'!$XFC$1),"")</f>
        <v>23.5</v>
      </c>
      <c r="B78" s="20">
        <f>IFERROR(_xlfn.RANK.AVG(Q78,Q$5:Q$92,'Market Summary'!$XFC$1),"")</f>
        <v>25</v>
      </c>
      <c r="C78" s="20">
        <f>IFERROR(_xlfn.RANK.AVG(R78,R$5:R$92,'Market Summary'!$XFC$1),"")</f>
        <v>58</v>
      </c>
      <c r="D78" s="20">
        <f>IFERROR(_xlfn.RANK.AVG(S78,S$5:S$92,'Market Summary'!$XFC$1),"")</f>
        <v>23</v>
      </c>
      <c r="E78" s="20">
        <f>IFERROR(_xlfn.RANK.AVG(T78,T$5:T$92,'Market Summary'!$XFC$1),"")</f>
        <v>41</v>
      </c>
      <c r="F78" s="21">
        <f>IFERROR(_xlfn.RANK.AVG(U78,U$5:U$92,'Market Summary'!$XFC$1),"")</f>
        <v>44</v>
      </c>
      <c r="G78" s="20">
        <f t="shared" si="14"/>
        <v>51</v>
      </c>
      <c r="H78" s="20">
        <f t="shared" si="15"/>
        <v>37</v>
      </c>
      <c r="I78" s="20">
        <f t="shared" si="16"/>
        <v>32</v>
      </c>
      <c r="J78" s="20">
        <f t="shared" si="17"/>
        <v>51</v>
      </c>
      <c r="K78" s="20">
        <f t="shared" si="18"/>
        <v>61.5</v>
      </c>
      <c r="L78" s="20">
        <f t="shared" si="19"/>
        <v>28</v>
      </c>
      <c r="M78" s="20"/>
      <c r="N78" s="25" t="s">
        <v>91</v>
      </c>
      <c r="O78" s="47" t="str">
        <f>IFERROR(VLOOKUP(N78,'[1]Valuation Sheet'!$B:$W,7,FALSE),"")</f>
        <v>0.39</v>
      </c>
      <c r="P78" s="43">
        <f>IFERROR(VLOOKUP(N78,'[1]Price List'!$B:$Y,MATCH("CLOSE",'[1]Price List'!$6:$6,0)-1,FALSE)/VLOOKUP(N78,'[1]Price List'!$B:$D,MATCH("PCLOSE",'[1]Price List'!$6:$6,0)-1,FALSE)-1,"")</f>
        <v>0</v>
      </c>
      <c r="Q78" s="43">
        <f>IFERROR(VLOOKUP(N78,'[2]Price Movement'!$A:$J,6,FALSE),"")</f>
        <v>-0.10000000000000009</v>
      </c>
      <c r="R78" s="43">
        <f>IFERROR(VLOOKUP(N78,'[2]Price Movement'!$A:$J,5,FALSE),"")</f>
        <v>-0.16279069767441867</v>
      </c>
      <c r="S78" s="43">
        <f>IFERROR(VLOOKUP(N78,'[2]Price Movement'!$A:$J,7,FALSE),"")</f>
        <v>-0.18181818181818188</v>
      </c>
      <c r="T78" s="43">
        <f>IFERROR(VLOOKUP(N78,'[2]Price Movement'!$A:$J,8,FALSE),"")</f>
        <v>-0.28000000000000003</v>
      </c>
      <c r="U78" s="44">
        <f>IFERROR(VLOOKUP(N78,'[2]Price Movement'!$A:$J,9,FALSE),"")</f>
        <v>-0.60000000000000009</v>
      </c>
      <c r="V78" s="41">
        <f>IFERROR(IF(VLOOKUP(N78,'[1]Business Score'!$A:$P,16,FALSE)&lt;0,"",(VLOOKUP(N78,'[1]Business Score'!$A:$P,16,FALSE))),"")</f>
        <v>13.715574386660183</v>
      </c>
      <c r="W78" s="48">
        <f t="shared" si="20"/>
        <v>-0.19133926810639579</v>
      </c>
      <c r="X78" s="49">
        <f>IFERROR(IF(VLOOKUP(N78,'[1]Valuation Sheet'!$B:$W,9,FALSE)&lt;0,"",VLOOKUP(N78,'[1]Valuation Sheet'!$B:$W,9,FALSE)),"")</f>
        <v>5.0322807255214803</v>
      </c>
      <c r="Y78" s="43">
        <f t="shared" si="21"/>
        <v>7.290981564524221E-2</v>
      </c>
      <c r="Z78" s="44">
        <f t="shared" si="13"/>
        <v>0</v>
      </c>
      <c r="AA78" s="50">
        <f>IFERROR(VLOOKUP(N78,'[1]Valuation Sheet'!$B:$W,21,FALSE),"")</f>
        <v>1.6776318754371151</v>
      </c>
      <c r="AB78" s="51">
        <f>IFERROR(VLOOKUP(N78,'[1]Valuation Sheet'!$B:$W,17,FALSE),"")</f>
        <v>0.33552637508742311</v>
      </c>
      <c r="AC78" s="21">
        <v>0</v>
      </c>
      <c r="AF78" s="4">
        <f>IFERROR(IF(VLOOKUP(N78,'[1]Business Score'!$A:$BU,73,FALSE)&lt;0,"",VLOOKUP(N78,'[1]Business Score'!$A:$BU,73,FALSE)),"")</f>
        <v>16.96085125160343</v>
      </c>
    </row>
    <row r="79" spans="1:32" x14ac:dyDescent="0.25">
      <c r="A79" s="20" t="str">
        <f>IFERROR(_xlfn.RANK.AVG(P79,P$5:P$92,'Market Summary'!$XFC$1),"")</f>
        <v/>
      </c>
      <c r="B79" s="20">
        <f>IFERROR(_xlfn.RANK.AVG(Q79,Q$5:Q$92,'Market Summary'!$XFC$1),"")</f>
        <v>12</v>
      </c>
      <c r="C79" s="20">
        <f>IFERROR(_xlfn.RANK.AVG(R79,R$5:R$92,'Market Summary'!$XFC$1),"")</f>
        <v>15.5</v>
      </c>
      <c r="D79" s="20">
        <f>IFERROR(_xlfn.RANK.AVG(S79,S$5:S$92,'Market Summary'!$XFC$1),"")</f>
        <v>11</v>
      </c>
      <c r="E79" s="20" t="str">
        <f>IFERROR(_xlfn.RANK.AVG(T79,T$5:T$92,'Market Summary'!$XFC$1),"")</f>
        <v/>
      </c>
      <c r="F79" s="21" t="str">
        <f>IFERROR(_xlfn.RANK.AVG(U79,U$5:U$92,'Market Summary'!$XFC$1),"")</f>
        <v/>
      </c>
      <c r="G79" s="20" t="str">
        <f t="shared" si="14"/>
        <v/>
      </c>
      <c r="H79" s="20" t="str">
        <f t="shared" si="15"/>
        <v/>
      </c>
      <c r="I79" s="20" t="str">
        <f t="shared" si="16"/>
        <v/>
      </c>
      <c r="J79" s="20" t="str">
        <f t="shared" si="17"/>
        <v/>
      </c>
      <c r="K79" s="20" t="str">
        <f t="shared" si="18"/>
        <v/>
      </c>
      <c r="L79" s="20">
        <f t="shared" si="19"/>
        <v>55</v>
      </c>
      <c r="M79" s="20"/>
      <c r="N79" s="36" t="s">
        <v>92</v>
      </c>
      <c r="O79" s="47"/>
      <c r="P79" s="43" t="str">
        <f>IFERROR(VLOOKUP(N79,'[1]Price List'!$B:$Y,MATCH("CLOSE",'[1]Price List'!$6:$6,0)-1,FALSE)/VLOOKUP(N79,'[1]Price List'!$B:$D,MATCH("PCLOSE",'[1]Price List'!$6:$6,0)-1,FALSE)-1,"")</f>
        <v/>
      </c>
      <c r="Q79" s="43"/>
      <c r="R79" s="43"/>
      <c r="S79" s="43"/>
      <c r="T79" s="43"/>
      <c r="U79" s="44"/>
      <c r="V79" s="41"/>
      <c r="W79" s="48" t="str">
        <f t="shared" si="20"/>
        <v/>
      </c>
      <c r="X79" s="49"/>
      <c r="Y79" s="43" t="str">
        <f t="shared" si="21"/>
        <v/>
      </c>
      <c r="Z79" s="44" t="str">
        <f t="shared" si="13"/>
        <v/>
      </c>
      <c r="AA79" s="50"/>
      <c r="AB79" s="51"/>
      <c r="AC79" s="21">
        <v>0</v>
      </c>
      <c r="AF79" s="4">
        <f>IFERROR(IF(VLOOKUP(N79,'[1]Business Score'!$A:$BU,73,FALSE)&lt;0,"",VLOOKUP(N79,'[1]Business Score'!$A:$BU,73,FALSE)),"")</f>
        <v>0</v>
      </c>
    </row>
    <row r="80" spans="1:32" x14ac:dyDescent="0.25">
      <c r="A80" s="20">
        <f>IFERROR(_xlfn.RANK.AVG(P80,P$5:P$92,'Market Summary'!$XFC$1),"")</f>
        <v>23.5</v>
      </c>
      <c r="B80" s="20">
        <f>IFERROR(_xlfn.RANK.AVG(Q80,Q$5:Q$92,'Market Summary'!$XFC$1),"")</f>
        <v>28</v>
      </c>
      <c r="C80" s="20">
        <f>IFERROR(_xlfn.RANK.AVG(R80,R$5:R$92,'Market Summary'!$XFC$1),"")</f>
        <v>34</v>
      </c>
      <c r="D80" s="20">
        <f>IFERROR(_xlfn.RANK.AVG(S80,S$5:S$92,'Market Summary'!$XFC$1),"")</f>
        <v>32</v>
      </c>
      <c r="E80" s="20">
        <f>IFERROR(_xlfn.RANK.AVG(T80,T$5:T$92,'Market Summary'!$XFC$1),"")</f>
        <v>35</v>
      </c>
      <c r="F80" s="21">
        <f>IFERROR(_xlfn.RANK.AVG(U80,U$5:U$92,'Market Summary'!$XFC$1),"")</f>
        <v>49</v>
      </c>
      <c r="G80" s="20">
        <f t="shared" si="14"/>
        <v>37</v>
      </c>
      <c r="H80" s="20">
        <f t="shared" si="15"/>
        <v>10</v>
      </c>
      <c r="I80" s="20">
        <f t="shared" si="16"/>
        <v>30</v>
      </c>
      <c r="J80" s="20">
        <f t="shared" si="17"/>
        <v>37</v>
      </c>
      <c r="K80" s="20">
        <f t="shared" si="18"/>
        <v>9</v>
      </c>
      <c r="L80" s="20">
        <f t="shared" si="19"/>
        <v>34</v>
      </c>
      <c r="M80" s="20"/>
      <c r="N80" s="25" t="s">
        <v>93</v>
      </c>
      <c r="O80" s="47" t="str">
        <f>IFERROR(VLOOKUP(N80,'[1]Valuation Sheet'!$B:$W,7,FALSE),"")</f>
        <v>17.65</v>
      </c>
      <c r="P80" s="43">
        <f>IFERROR(VLOOKUP(N80,'[1]Price List'!$B:$Y,MATCH("CLOSE",'[1]Price List'!$6:$6,0)-1,FALSE)/VLOOKUP(N80,'[1]Price List'!$B:$D,MATCH("PCLOSE",'[1]Price List'!$6:$6,0)-1,FALSE)-1,"")</f>
        <v>0</v>
      </c>
      <c r="Q80" s="43">
        <f>IFERROR(VLOOKUP(N80,'[2]Price Movement'!$A:$J,6,FALSE),"")</f>
        <v>-0.12903225806451613</v>
      </c>
      <c r="R80" s="43">
        <f>IFERROR(VLOOKUP(N80,'[2]Price Movement'!$A:$J,5,FALSE),"")</f>
        <v>-6.4665127020785196E-2</v>
      </c>
      <c r="S80" s="43">
        <f>IFERROR(VLOOKUP(N80,'[2]Price Movement'!$A:$J,7,FALSE),"")</f>
        <v>-0.25</v>
      </c>
      <c r="T80" s="43">
        <f>IFERROR(VLOOKUP(N80,'[2]Price Movement'!$A:$J,8,FALSE),"")</f>
        <v>-0.19706582077716095</v>
      </c>
      <c r="U80" s="44">
        <f>IFERROR(VLOOKUP(N80,'[2]Price Movement'!$A:$J,9,FALSE),"")</f>
        <v>-0.67506418485237485</v>
      </c>
      <c r="V80" s="41">
        <f>IFERROR(IF(VLOOKUP(N80,'[1]Business Score'!$A:$P,16,FALSE)&lt;0,"",(VLOOKUP(N80,'[1]Business Score'!$A:$P,16,FALSE))),"")</f>
        <v>6.6390833891347896</v>
      </c>
      <c r="W80" s="48">
        <f t="shared" si="20"/>
        <v>-0.61134091537518986</v>
      </c>
      <c r="X80" s="49">
        <f>IFERROR(IF(VLOOKUP(N80,'[1]Valuation Sheet'!$B:$W,9,FALSE)&lt;0,"",VLOOKUP(N80,'[1]Valuation Sheet'!$B:$W,9,FALSE)),"")</f>
        <v>4.9157980020119059</v>
      </c>
      <c r="Y80" s="43">
        <f t="shared" si="21"/>
        <v>0.15062320223851275</v>
      </c>
      <c r="Z80" s="44">
        <f t="shared" si="13"/>
        <v>0.113314447592068</v>
      </c>
      <c r="AA80" s="50">
        <f>IFERROR(VLOOKUP(N80,'[1]Valuation Sheet'!$B:$W,21,FALSE),"")</f>
        <v>1.0068221746155879</v>
      </c>
      <c r="AB80" s="51">
        <f>IFERROR(VLOOKUP(N80,'[1]Valuation Sheet'!$B:$W,17,FALSE),"")</f>
        <v>0.20136443492311762</v>
      </c>
      <c r="AC80" s="21">
        <v>2</v>
      </c>
      <c r="AF80" s="4">
        <f>IFERROR(IF(VLOOKUP(N80,'[1]Business Score'!$A:$BU,73,FALSE)&lt;0,"",VLOOKUP(N80,'[1]Business Score'!$A:$BU,73,FALSE)),"")</f>
        <v>17.082022913587089</v>
      </c>
    </row>
    <row r="81" spans="1:32" x14ac:dyDescent="0.25">
      <c r="A81" s="20">
        <f>IFERROR(_xlfn.RANK.AVG(P81,P$5:P$92,'Market Summary'!$XFC$1),"")</f>
        <v>23.5</v>
      </c>
      <c r="B81" s="20">
        <f>IFERROR(_xlfn.RANK.AVG(Q81,Q$5:Q$92,'Market Summary'!$XFC$1),"")</f>
        <v>54</v>
      </c>
      <c r="C81" s="20">
        <f>IFERROR(_xlfn.RANK.AVG(R81,R$5:R$92,'Market Summary'!$XFC$1),"")</f>
        <v>57</v>
      </c>
      <c r="D81" s="20">
        <f>IFERROR(_xlfn.RANK.AVG(S81,S$5:S$92,'Market Summary'!$XFC$1),"")</f>
        <v>60</v>
      </c>
      <c r="E81" s="20">
        <f>IFERROR(_xlfn.RANK.AVG(T81,T$5:T$92,'Market Summary'!$XFC$1),"")</f>
        <v>17</v>
      </c>
      <c r="F81" s="21">
        <f>IFERROR(_xlfn.RANK.AVG(U81,U$5:U$92,'Market Summary'!$XFC$1),"")</f>
        <v>22</v>
      </c>
      <c r="G81" s="20">
        <f t="shared" si="14"/>
        <v>18</v>
      </c>
      <c r="H81" s="20">
        <f t="shared" si="15"/>
        <v>51</v>
      </c>
      <c r="I81" s="20">
        <f t="shared" si="16"/>
        <v>3</v>
      </c>
      <c r="J81" s="20">
        <f t="shared" si="17"/>
        <v>18</v>
      </c>
      <c r="K81" s="20">
        <f t="shared" si="18"/>
        <v>3</v>
      </c>
      <c r="L81" s="20">
        <f t="shared" si="19"/>
        <v>9</v>
      </c>
      <c r="M81" s="20"/>
      <c r="N81" s="25" t="s">
        <v>94</v>
      </c>
      <c r="O81" s="47" t="str">
        <f>IFERROR(VLOOKUP(N81,'[1]Valuation Sheet'!$B:$W,7,FALSE),"")</f>
        <v>2.60</v>
      </c>
      <c r="P81" s="43">
        <f>IFERROR(VLOOKUP(N81,'[1]Price List'!$B:$Y,MATCH("CLOSE",'[1]Price List'!$6:$6,0)-1,FALSE)/VLOOKUP(N81,'[1]Price List'!$B:$D,MATCH("PCLOSE",'[1]Price List'!$6:$6,0)-1,FALSE)-1,"")</f>
        <v>0</v>
      </c>
      <c r="Q81" s="43">
        <f>IFERROR(VLOOKUP(N81,'[2]Price Movement'!$A:$J,6,FALSE),"")</f>
        <v>-0.28723404255319152</v>
      </c>
      <c r="R81" s="43">
        <f>IFERROR(VLOOKUP(N81,'[2]Price Movement'!$A:$J,5,FALSE),"")</f>
        <v>-0.15189873417721522</v>
      </c>
      <c r="S81" s="43">
        <f>IFERROR(VLOOKUP(N81,'[2]Price Movement'!$A:$J,7,FALSE),"")</f>
        <v>-0.51449275362318847</v>
      </c>
      <c r="T81" s="43">
        <f>IFERROR(VLOOKUP(N81,'[2]Price Movement'!$A:$J,8,FALSE),"")</f>
        <v>0.34538152610441752</v>
      </c>
      <c r="U81" s="44">
        <f>IFERROR(VLOOKUP(N81,'[2]Price Movement'!$A:$J,9,FALSE),"")</f>
        <v>-0.1645885286783042</v>
      </c>
      <c r="V81" s="41">
        <f>IFERROR(IF(VLOOKUP(N81,'[1]Business Score'!$A:$P,16,FALSE)&lt;0,"",(VLOOKUP(N81,'[1]Business Score'!$A:$P,16,FALSE))),"")</f>
        <v>4.3161717192139673</v>
      </c>
      <c r="W81" s="48">
        <f t="shared" si="20"/>
        <v>0.16226168402529284</v>
      </c>
      <c r="X81" s="49">
        <f>IFERROR(IF(VLOOKUP(N81,'[1]Valuation Sheet'!$B:$W,9,FALSE)&lt;0,"",VLOOKUP(N81,'[1]Valuation Sheet'!$B:$W,9,FALSE)),"")</f>
        <v>1.838093410957083</v>
      </c>
      <c r="Y81" s="43">
        <f t="shared" si="21"/>
        <v>0.23168679678530338</v>
      </c>
      <c r="Z81" s="44">
        <f t="shared" si="13"/>
        <v>0.15378461538461538</v>
      </c>
      <c r="AA81" s="50">
        <f>IFERROR(VLOOKUP(N81,'[1]Valuation Sheet'!$B:$W,21,FALSE),"")</f>
        <v>4.2731329608390842</v>
      </c>
      <c r="AB81" s="51">
        <f>IFERROR(VLOOKUP(N81,'[1]Valuation Sheet'!$B:$W,17,FALSE),"")</f>
        <v>0.85462659216781711</v>
      </c>
      <c r="AC81" s="21">
        <v>0.39983999999999997</v>
      </c>
      <c r="AF81" s="4">
        <f>IFERROR(IF(VLOOKUP(N81,'[1]Business Score'!$A:$BU,73,FALSE)&lt;0,"",VLOOKUP(N81,'[1]Business Score'!$A:$BU,73,FALSE)),"")</f>
        <v>3.7135971860189443</v>
      </c>
    </row>
    <row r="82" spans="1:32" x14ac:dyDescent="0.25">
      <c r="A82" s="20">
        <f>IFERROR(_xlfn.RANK.AVG(P82,P$5:P$92,'Market Summary'!$XFC$1),"")</f>
        <v>23.5</v>
      </c>
      <c r="B82" s="20">
        <f>IFERROR(_xlfn.RANK.AVG(Q82,Q$5:Q$92,'Market Summary'!$XFC$1),"")</f>
        <v>52</v>
      </c>
      <c r="C82" s="20">
        <f>IFERROR(_xlfn.RANK.AVG(R82,R$5:R$92,'Market Summary'!$XFC$1),"")</f>
        <v>64</v>
      </c>
      <c r="D82" s="20">
        <f>IFERROR(_xlfn.RANK.AVG(S82,S$5:S$92,'Market Summary'!$XFC$1),"")</f>
        <v>33</v>
      </c>
      <c r="E82" s="20">
        <f>IFERROR(_xlfn.RANK.AVG(T82,T$5:T$92,'Market Summary'!$XFC$1),"")</f>
        <v>58</v>
      </c>
      <c r="F82" s="21">
        <f>IFERROR(_xlfn.RANK.AVG(U82,U$5:U$92,'Market Summary'!$XFC$1),"")</f>
        <v>64</v>
      </c>
      <c r="G82" s="20">
        <f t="shared" si="14"/>
        <v>60</v>
      </c>
      <c r="H82" s="20">
        <f t="shared" si="15"/>
        <v>50</v>
      </c>
      <c r="I82" s="20">
        <f t="shared" si="16"/>
        <v>17</v>
      </c>
      <c r="J82" s="20">
        <f t="shared" si="17"/>
        <v>60</v>
      </c>
      <c r="K82" s="20">
        <f t="shared" si="18"/>
        <v>61.5</v>
      </c>
      <c r="L82" s="20">
        <f t="shared" si="19"/>
        <v>19</v>
      </c>
      <c r="M82" s="20"/>
      <c r="N82" s="25" t="s">
        <v>95</v>
      </c>
      <c r="O82" s="47" t="str">
        <f>IFERROR(VLOOKUP(N82,'[1]Valuation Sheet'!$B:$W,7,FALSE),"")</f>
        <v>17.00</v>
      </c>
      <c r="P82" s="43">
        <f>IFERROR(VLOOKUP(N82,'[1]Price List'!$B:$Y,MATCH("CLOSE",'[1]Price List'!$6:$6,0)-1,FALSE)/VLOOKUP(N82,'[1]Price List'!$B:$D,MATCH("PCLOSE",'[1]Price List'!$6:$6,0)-1,FALSE)-1,"")</f>
        <v>0</v>
      </c>
      <c r="Q82" s="43">
        <f>IFERROR(VLOOKUP(N82,'[2]Price Movement'!$A:$J,6,FALSE),"")</f>
        <v>-0.28035714285714286</v>
      </c>
      <c r="R82" s="43">
        <f>IFERROR(VLOOKUP(N82,'[2]Price Movement'!$A:$J,5,FALSE),"")</f>
        <v>-0.25370370370370376</v>
      </c>
      <c r="S82" s="43">
        <f>IFERROR(VLOOKUP(N82,'[2]Price Movement'!$A:$J,7,FALSE),"")</f>
        <v>-0.25370370370370376</v>
      </c>
      <c r="T82" s="43">
        <f>IFERROR(VLOOKUP(N82,'[2]Price Movement'!$A:$J,8,FALSE),"")</f>
        <v>-0.89661364802462806</v>
      </c>
      <c r="U82" s="44">
        <f>IFERROR(VLOOKUP(N82,'[2]Price Movement'!$A:$J,9,FALSE),"")</f>
        <v>-0.91102181400688864</v>
      </c>
      <c r="V82" s="41">
        <f>IFERROR(IF(VLOOKUP(N82,'[1]Business Score'!$A:$P,16,FALSE)&lt;0,"",(VLOOKUP(N82,'[1]Business Score'!$A:$P,16,FALSE))),"")</f>
        <v>72.467777498054474</v>
      </c>
      <c r="W82" s="48">
        <f t="shared" si="20"/>
        <v>0.14708164917508326</v>
      </c>
      <c r="X82" s="49">
        <f>IFERROR(IF(VLOOKUP(N82,'[1]Valuation Sheet'!$B:$W,9,FALSE)&lt;0,"",VLOOKUP(N82,'[1]Valuation Sheet'!$B:$W,9,FALSE)),"")</f>
        <v>3.2548831411067005</v>
      </c>
      <c r="Y82" s="43">
        <f t="shared" si="21"/>
        <v>1.3799236495514807E-2</v>
      </c>
      <c r="Z82" s="44">
        <f t="shared" si="13"/>
        <v>0</v>
      </c>
      <c r="AA82" s="50">
        <f>IFERROR(VLOOKUP(N82,'[1]Valuation Sheet'!$B:$W,21,FALSE),"")</f>
        <v>2.4633414905911835</v>
      </c>
      <c r="AB82" s="51">
        <f>IFERROR(VLOOKUP(N82,'[1]Valuation Sheet'!$B:$W,17,FALSE),"")</f>
        <v>0.49266829811823665</v>
      </c>
      <c r="AC82" s="21">
        <v>0</v>
      </c>
      <c r="AF82" s="4">
        <f>IFERROR(IF(VLOOKUP(N82,'[1]Business Score'!$A:$BU,73,FALSE)&lt;0,"",VLOOKUP(N82,'[1]Business Score'!$A:$BU,73,FALSE)),"")</f>
        <v>63.175779640594229</v>
      </c>
    </row>
    <row r="83" spans="1:32" x14ac:dyDescent="0.25">
      <c r="A83" s="20">
        <f>IFERROR(_xlfn.RANK.AVG(P83,P$5:P$92,'Market Summary'!$XFC$1),"")</f>
        <v>23.5</v>
      </c>
      <c r="B83" s="20">
        <f>IFERROR(_xlfn.RANK.AVG(Q83,Q$5:Q$92,'Market Summary'!$XFC$1),"")</f>
        <v>32</v>
      </c>
      <c r="C83" s="20">
        <f>IFERROR(_xlfn.RANK.AVG(R83,R$5:R$92,'Market Summary'!$XFC$1),"")</f>
        <v>43</v>
      </c>
      <c r="D83" s="20">
        <f>IFERROR(_xlfn.RANK.AVG(S83,S$5:S$92,'Market Summary'!$XFC$1),"")</f>
        <v>17</v>
      </c>
      <c r="E83" s="20">
        <f>IFERROR(_xlfn.RANK.AVG(T83,T$5:T$92,'Market Summary'!$XFC$1),"")</f>
        <v>25</v>
      </c>
      <c r="F83" s="21">
        <f>IFERROR(_xlfn.RANK.AVG(U83,U$5:U$92,'Market Summary'!$XFC$1),"")</f>
        <v>20</v>
      </c>
      <c r="G83" s="20">
        <f t="shared" si="14"/>
        <v>31</v>
      </c>
      <c r="H83" s="20">
        <f t="shared" si="15"/>
        <v>32</v>
      </c>
      <c r="I83" s="20">
        <f t="shared" si="16"/>
        <v>39</v>
      </c>
      <c r="J83" s="20">
        <f t="shared" si="17"/>
        <v>31</v>
      </c>
      <c r="K83" s="20">
        <f t="shared" si="18"/>
        <v>35</v>
      </c>
      <c r="L83" s="20">
        <f t="shared" si="19"/>
        <v>52</v>
      </c>
      <c r="M83" s="20"/>
      <c r="N83" s="25" t="s">
        <v>96</v>
      </c>
      <c r="O83" s="47" t="str">
        <f>IFERROR(VLOOKUP(N83,'[1]Valuation Sheet'!$B:$W,7,FALSE),"")</f>
        <v>158.00</v>
      </c>
      <c r="P83" s="43">
        <f>IFERROR(VLOOKUP(N83,'[1]Price List'!$B:$Y,MATCH("CLOSE",'[1]Price List'!$6:$6,0)-1,FALSE)/VLOOKUP(N83,'[1]Price List'!$B:$D,MATCH("PCLOSE",'[1]Price List'!$6:$6,0)-1,FALSE)-1,"")</f>
        <v>0</v>
      </c>
      <c r="Q83" s="43">
        <f>IFERROR(VLOOKUP(N83,'[2]Price Movement'!$A:$J,6,FALSE),"")</f>
        <v>-0.14824797843665771</v>
      </c>
      <c r="R83" s="43">
        <f>IFERROR(VLOOKUP(N83,'[2]Price Movement'!$A:$J,5,FALSE),"")</f>
        <v>-9.7142857142857197E-2</v>
      </c>
      <c r="S83" s="43">
        <f>IFERROR(VLOOKUP(N83,'[2]Price Movement'!$A:$J,7,FALSE),"")</f>
        <v>-0.12222222222222223</v>
      </c>
      <c r="T83" s="43">
        <f>IFERROR(VLOOKUP(N83,'[2]Price Movement'!$A:$J,8,FALSE),"")</f>
        <v>-2.1974620860414795E-2</v>
      </c>
      <c r="U83" s="44">
        <f>IFERROR(VLOOKUP(N83,'[2]Price Movement'!$A:$J,9,FALSE),"")</f>
        <v>-0.11652874077387609</v>
      </c>
      <c r="V83" s="41">
        <f>IFERROR(IF(VLOOKUP(N83,'[1]Business Score'!$A:$P,16,FALSE)&lt;0,"",(VLOOKUP(N83,'[1]Business Score'!$A:$P,16,FALSE))),"")</f>
        <v>6.1073209321321213</v>
      </c>
      <c r="W83" s="48">
        <f t="shared" si="20"/>
        <v>-0.32799281915051126</v>
      </c>
      <c r="X83" s="49">
        <f>IFERROR(IF(VLOOKUP(N83,'[1]Valuation Sheet'!$B:$W,9,FALSE)&lt;0,"",VLOOKUP(N83,'[1]Valuation Sheet'!$B:$W,9,FALSE)),"")</f>
        <v>6.1508404347577237</v>
      </c>
      <c r="Y83" s="43">
        <f t="shared" si="21"/>
        <v>0.16373791571010349</v>
      </c>
      <c r="Z83" s="44">
        <f t="shared" si="13"/>
        <v>5.2213924050632916E-2</v>
      </c>
      <c r="AA83" s="50">
        <f>IFERROR(VLOOKUP(N83,'[1]Valuation Sheet'!$B:$W,21,FALSE),"")</f>
        <v>0.21005085902432707</v>
      </c>
      <c r="AB83" s="51">
        <f>IFERROR(VLOOKUP(N83,'[1]Valuation Sheet'!$B:$W,17,FALSE),"")</f>
        <v>4.2010171804865326E-2</v>
      </c>
      <c r="AC83" s="21">
        <v>8.2498000000000005</v>
      </c>
      <c r="AF83" s="4">
        <f>IFERROR(IF(VLOOKUP(N83,'[1]Business Score'!$A:$BU,73,FALSE)&lt;0,"",VLOOKUP(N83,'[1]Business Score'!$A:$BU,73,FALSE)),"")</f>
        <v>9.0881780822815266</v>
      </c>
    </row>
    <row r="84" spans="1:32" x14ac:dyDescent="0.25">
      <c r="A84" s="20">
        <f>IFERROR(_xlfn.RANK.AVG(P84,P$5:P$92,'Market Summary'!$XFC$1),"")</f>
        <v>23.5</v>
      </c>
      <c r="B84" s="20">
        <f>IFERROR(_xlfn.RANK.AVG(Q84,Q$5:Q$92,'Market Summary'!$XFC$1),"")</f>
        <v>39</v>
      </c>
      <c r="C84" s="20" t="str">
        <f>IFERROR(_xlfn.RANK.AVG(R84,R$5:R$92,'Market Summary'!$XFC$1),"")</f>
        <v/>
      </c>
      <c r="D84" s="20">
        <f>IFERROR(_xlfn.RANK.AVG(S84,S$5:S$92,'Market Summary'!$XFC$1),"")</f>
        <v>38</v>
      </c>
      <c r="E84" s="20">
        <f>IFERROR(_xlfn.RANK.AVG(T84,T$5:T$92,'Market Summary'!$XFC$1),"")</f>
        <v>45</v>
      </c>
      <c r="F84" s="21">
        <f>IFERROR(_xlfn.RANK.AVG(U84,U$5:U$92,'Market Summary'!$XFC$1),"")</f>
        <v>48</v>
      </c>
      <c r="G84" s="20" t="str">
        <f t="shared" si="14"/>
        <v/>
      </c>
      <c r="H84" s="20" t="str">
        <f t="shared" si="15"/>
        <v/>
      </c>
      <c r="I84" s="20">
        <f t="shared" si="16"/>
        <v>33</v>
      </c>
      <c r="J84" s="20" t="str">
        <f t="shared" si="17"/>
        <v/>
      </c>
      <c r="K84" s="20" t="str">
        <f t="shared" si="18"/>
        <v/>
      </c>
      <c r="L84" s="20">
        <f t="shared" si="19"/>
        <v>17</v>
      </c>
      <c r="M84" s="20"/>
      <c r="N84" s="25" t="s">
        <v>97</v>
      </c>
      <c r="O84" s="47" t="str">
        <f>IFERROR(VLOOKUP(N84,'[1]Valuation Sheet'!$B:$W,7,FALSE),"")</f>
        <v>20.85</v>
      </c>
      <c r="P84" s="43">
        <f>IFERROR(VLOOKUP(N84,'[1]Price List'!$B:$Y,MATCH("CLOSE",'[1]Price List'!$6:$6,0)-1,FALSE)/VLOOKUP(N84,'[1]Price List'!$B:$D,MATCH("PCLOSE",'[1]Price List'!$6:$6,0)-1,FALSE)-1,"")</f>
        <v>0</v>
      </c>
      <c r="Q84" s="43">
        <f>IFERROR(VLOOKUP(N84,'[2]Price Movement'!$A:$J,6,FALSE),"")</f>
        <v>-0.18871595330739288</v>
      </c>
      <c r="R84" s="43" t="str">
        <f>IFERROR(VLOOKUP(N84,'[2]Price Movement'!$A:$J,5,FALSE),"")</f>
        <v/>
      </c>
      <c r="S84" s="43">
        <f>IFERROR(VLOOKUP(N84,'[2]Price Movement'!$A:$J,7,FALSE),"")</f>
        <v>-0.26970227670753066</v>
      </c>
      <c r="T84" s="43">
        <f>IFERROR(VLOOKUP(N84,'[2]Price Movement'!$A:$J,8,FALSE),"")</f>
        <v>-0.34700908236767924</v>
      </c>
      <c r="U84" s="44">
        <f>IFERROR(VLOOKUP(N84,'[2]Price Movement'!$A:$J,9,FALSE),"")</f>
        <v>-0.66365542829488633</v>
      </c>
      <c r="V84" s="41" t="str">
        <f>IFERROR(IF(VLOOKUP(N84,'[1]Business Score'!$A:$P,16,FALSE)&lt;0,"",(VLOOKUP(N84,'[1]Business Score'!$A:$P,16,FALSE))),"")</f>
        <v/>
      </c>
      <c r="W84" s="48" t="str">
        <f t="shared" si="20"/>
        <v/>
      </c>
      <c r="X84" s="49">
        <f>IFERROR(IF(VLOOKUP(N84,'[1]Valuation Sheet'!$B:$W,9,FALSE)&lt;0,"",VLOOKUP(N84,'[1]Valuation Sheet'!$B:$W,9,FALSE)),"")</f>
        <v>5.4618017361809947</v>
      </c>
      <c r="Y84" s="43" t="str">
        <f t="shared" si="21"/>
        <v/>
      </c>
      <c r="Z84" s="44" t="str">
        <f t="shared" si="13"/>
        <v/>
      </c>
      <c r="AA84" s="50">
        <f>IFERROR(VLOOKUP(N84,'[1]Valuation Sheet'!$B:$W,21,FALSE),"")</f>
        <v>2.5369889350452532</v>
      </c>
      <c r="AB84" s="51">
        <f>IFERROR(VLOOKUP(N84,'[1]Valuation Sheet'!$B:$W,17,FALSE),"")</f>
        <v>0.50739778700905069</v>
      </c>
      <c r="AC84" s="21" t="e">
        <v>#VALUE!</v>
      </c>
      <c r="AF84" s="4">
        <f>IFERROR(IF(VLOOKUP(N84,'[1]Business Score'!$A:$BU,73,FALSE)&lt;0,"",VLOOKUP(N84,'[1]Business Score'!$A:$BU,73,FALSE)),"")</f>
        <v>8.1185970453268705</v>
      </c>
    </row>
    <row r="85" spans="1:32" x14ac:dyDescent="0.25">
      <c r="A85" s="20">
        <f>IFERROR(_xlfn.RANK.AVG(P85,P$5:P$92,'Market Summary'!$XFC$1),"")</f>
        <v>54</v>
      </c>
      <c r="B85" s="20">
        <f>IFERROR(_xlfn.RANK.AVG(Q85,Q$5:Q$92,'Market Summary'!$XFC$1),"")</f>
        <v>35</v>
      </c>
      <c r="C85" s="20">
        <f>IFERROR(_xlfn.RANK.AVG(R85,R$5:R$92,'Market Summary'!$XFC$1),"")</f>
        <v>15.5</v>
      </c>
      <c r="D85" s="20">
        <f>IFERROR(_xlfn.RANK.AVG(S85,S$5:S$92,'Market Summary'!$XFC$1),"")</f>
        <v>30</v>
      </c>
      <c r="E85" s="20">
        <f>IFERROR(_xlfn.RANK.AVG(T85,T$5:T$92,'Market Summary'!$XFC$1),"")</f>
        <v>34</v>
      </c>
      <c r="F85" s="21">
        <f>IFERROR(_xlfn.RANK.AVG(U85,U$5:U$92,'Market Summary'!$XFC$1),"")</f>
        <v>58.5</v>
      </c>
      <c r="G85" s="20">
        <f t="shared" si="14"/>
        <v>3</v>
      </c>
      <c r="H85" s="20" t="str">
        <f t="shared" si="15"/>
        <v/>
      </c>
      <c r="I85" s="20" t="str">
        <f t="shared" si="16"/>
        <v/>
      </c>
      <c r="J85" s="20">
        <f t="shared" si="17"/>
        <v>3</v>
      </c>
      <c r="K85" s="20">
        <f t="shared" si="18"/>
        <v>61.5</v>
      </c>
      <c r="L85" s="20">
        <f t="shared" si="19"/>
        <v>23</v>
      </c>
      <c r="M85" s="20"/>
      <c r="N85" s="25" t="s">
        <v>98</v>
      </c>
      <c r="O85" s="47" t="str">
        <f>IFERROR(VLOOKUP(N85,'[1]Valuation Sheet'!$B:$W,7,FALSE),"")</f>
        <v>3.60</v>
      </c>
      <c r="P85" s="43">
        <f>IFERROR(VLOOKUP(N85,'[1]Price List'!$B:$Y,MATCH("CLOSE",'[1]Price List'!$6:$6,0)-1,FALSE)/VLOOKUP(N85,'[1]Price List'!$B:$D,MATCH("PCLOSE",'[1]Price List'!$6:$6,0)-1,FALSE)-1,"")</f>
        <v>-2.7027027027027084E-2</v>
      </c>
      <c r="Q85" s="43">
        <f>IFERROR(VLOOKUP(N85,'[2]Price Movement'!$A:$J,6,FALSE),"")</f>
        <v>-0.16666666666666663</v>
      </c>
      <c r="R85" s="43">
        <f>IFERROR(VLOOKUP(N85,'[2]Price Movement'!$A:$J,5,FALSE),"")</f>
        <v>0</v>
      </c>
      <c r="S85" s="43">
        <f>IFERROR(VLOOKUP(N85,'[2]Price Movement'!$A:$J,7,FALSE),"")</f>
        <v>-0.23076923076923084</v>
      </c>
      <c r="T85" s="43">
        <f>IFERROR(VLOOKUP(N85,'[2]Price Movement'!$A:$J,8,FALSE),"")</f>
        <v>-0.18699186991869921</v>
      </c>
      <c r="U85" s="44">
        <f>IFERROR(VLOOKUP(N85,'[2]Price Movement'!$A:$J,9,FALSE),"")</f>
        <v>-0.84615384615384615</v>
      </c>
      <c r="V85" s="41">
        <f>IFERROR(IF(VLOOKUP(N85,'[1]Business Score'!$A:$P,16,FALSE)&lt;0,"",(VLOOKUP(N85,'[1]Business Score'!$A:$P,16,FALSE))),"")</f>
        <v>1.7265241932327828</v>
      </c>
      <c r="W85" s="48" t="str">
        <f t="shared" si="20"/>
        <v/>
      </c>
      <c r="X85" s="49" t="str">
        <f>IFERROR(IF(VLOOKUP(N85,'[1]Valuation Sheet'!$B:$W,9,FALSE)&lt;0,"",VLOOKUP(N85,'[1]Valuation Sheet'!$B:$W,9,FALSE)),"")</f>
        <v/>
      </c>
      <c r="Y85" s="43">
        <f t="shared" si="21"/>
        <v>0.57919837087691051</v>
      </c>
      <c r="Z85" s="44">
        <f t="shared" si="13"/>
        <v>0</v>
      </c>
      <c r="AA85" s="50">
        <f>IFERROR(VLOOKUP(N85,'[1]Valuation Sheet'!$B:$W,21,FALSE),"")</f>
        <v>2.1316194769697074</v>
      </c>
      <c r="AB85" s="51">
        <f>IFERROR(VLOOKUP(N85,'[1]Valuation Sheet'!$B:$W,17,FALSE),"")</f>
        <v>0.42632389539394144</v>
      </c>
      <c r="AC85" s="21">
        <v>0</v>
      </c>
      <c r="AF85" s="4" t="str">
        <f>IFERROR(IF(VLOOKUP(N85,'[1]Business Score'!$A:$BU,73,FALSE)&lt;0,"",VLOOKUP(N85,'[1]Business Score'!$A:$BU,73,FALSE)),"")</f>
        <v/>
      </c>
    </row>
    <row r="86" spans="1:32" x14ac:dyDescent="0.25">
      <c r="A86" s="20">
        <f>IFERROR(_xlfn.RANK.AVG(P86,P$5:P$92,'Market Summary'!$XFC$1),"")</f>
        <v>23.5</v>
      </c>
      <c r="B86" s="20">
        <f>IFERROR(_xlfn.RANK.AVG(Q86,Q$5:Q$92,'Market Summary'!$XFC$1),"")</f>
        <v>47.5</v>
      </c>
      <c r="C86" s="20">
        <f>IFERROR(_xlfn.RANK.AVG(R86,R$5:R$92,'Market Summary'!$XFC$1),"")</f>
        <v>41</v>
      </c>
      <c r="D86" s="20">
        <f>IFERROR(_xlfn.RANK.AVG(S86,S$5:S$92,'Market Summary'!$XFC$1),"")</f>
        <v>36</v>
      </c>
      <c r="E86" s="20">
        <f>IFERROR(_xlfn.RANK.AVG(T86,T$5:T$92,'Market Summary'!$XFC$1),"")</f>
        <v>12</v>
      </c>
      <c r="F86" s="21">
        <f>IFERROR(_xlfn.RANK.AVG(U86,U$5:U$92,'Market Summary'!$XFC$1),"")</f>
        <v>32</v>
      </c>
      <c r="G86" s="20">
        <f t="shared" si="14"/>
        <v>34</v>
      </c>
      <c r="H86" s="20">
        <f t="shared" si="15"/>
        <v>47</v>
      </c>
      <c r="I86" s="20">
        <f t="shared" si="16"/>
        <v>48</v>
      </c>
      <c r="J86" s="20">
        <f t="shared" si="17"/>
        <v>34</v>
      </c>
      <c r="K86" s="20">
        <f t="shared" si="18"/>
        <v>43</v>
      </c>
      <c r="L86" s="20">
        <f t="shared" si="19"/>
        <v>39</v>
      </c>
      <c r="M86" s="20"/>
      <c r="N86" s="25" t="s">
        <v>99</v>
      </c>
      <c r="O86" s="47" t="str">
        <f>IFERROR(VLOOKUP(N86,'[1]Valuation Sheet'!$B:$W,7,FALSE),"")</f>
        <v>490.00</v>
      </c>
      <c r="P86" s="43">
        <f>IFERROR(VLOOKUP(N86,'[1]Price List'!$B:$Y,MATCH("CLOSE",'[1]Price List'!$6:$6,0)-1,FALSE)/VLOOKUP(N86,'[1]Price List'!$B:$D,MATCH("PCLOSE",'[1]Price List'!$6:$6,0)-1,FALSE)-1,"")</f>
        <v>0</v>
      </c>
      <c r="Q86" s="43">
        <f>IFERROR(VLOOKUP(N86,'[2]Price Movement'!$A:$J,6,FALSE),"")</f>
        <v>-0.25</v>
      </c>
      <c r="R86" s="43">
        <f>IFERROR(VLOOKUP(N86,'[2]Price Movement'!$A:$J,5,FALSE),"")</f>
        <v>-9.4339622641509413E-2</v>
      </c>
      <c r="S86" s="43">
        <f>IFERROR(VLOOKUP(N86,'[2]Price Movement'!$A:$J,7,FALSE),"")</f>
        <v>-0.2615384615384615</v>
      </c>
      <c r="T86" s="43">
        <f>IFERROR(VLOOKUP(N86,'[2]Price Movement'!$A:$J,8,FALSE),"")</f>
        <v>0.45454545454545459</v>
      </c>
      <c r="U86" s="44">
        <f>IFERROR(VLOOKUP(N86,'[2]Price Movement'!$A:$J,9,FALSE),"")</f>
        <v>-0.28894155988445291</v>
      </c>
      <c r="V86" s="41">
        <f>IFERROR(IF(VLOOKUP(N86,'[1]Business Score'!$A:$P,16,FALSE)&lt;0,"",(VLOOKUP(N86,'[1]Business Score'!$A:$P,16,FALSE))),"")</f>
        <v>6.295299440568793</v>
      </c>
      <c r="W86" s="48">
        <f t="shared" si="20"/>
        <v>2.8103353380841023E-2</v>
      </c>
      <c r="X86" s="49">
        <f>IFERROR(IF(VLOOKUP(N86,'[1]Valuation Sheet'!$B:$W,9,FALSE)&lt;0,"",VLOOKUP(N86,'[1]Valuation Sheet'!$B:$W,9,FALSE)),"")</f>
        <v>8.8535467618199544</v>
      </c>
      <c r="Y86" s="43">
        <f t="shared" si="21"/>
        <v>0.15884867899304372</v>
      </c>
      <c r="Z86" s="44">
        <f t="shared" si="13"/>
        <v>3.6928571428571429E-2</v>
      </c>
      <c r="AA86" s="50">
        <f>IFERROR(VLOOKUP(N86,'[1]Valuation Sheet'!$B:$W,21,FALSE),"")</f>
        <v>0.70676964630087635</v>
      </c>
      <c r="AB86" s="51">
        <f>IFERROR(VLOOKUP(N86,'[1]Valuation Sheet'!$B:$W,17,FALSE),"")</f>
        <v>0.14135392926017532</v>
      </c>
      <c r="AC86" s="21">
        <v>18.094999999999999</v>
      </c>
      <c r="AF86" s="4">
        <f>IFERROR(IF(VLOOKUP(N86,'[1]Business Score'!$A:$BU,73,FALSE)&lt;0,"",VLOOKUP(N86,'[1]Business Score'!$A:$BU,73,FALSE)),"")</f>
        <v>6.1232165228011084</v>
      </c>
    </row>
    <row r="87" spans="1:32" x14ac:dyDescent="0.25">
      <c r="A87" s="20">
        <f>IFERROR(_xlfn.RANK.AVG(P87,P$5:P$92,'Market Summary'!$XFC$1),"")</f>
        <v>64</v>
      </c>
      <c r="B87" s="20">
        <f>IFERROR(_xlfn.RANK.AVG(Q87,Q$5:Q$92,'Market Summary'!$XFC$1),"")</f>
        <v>60</v>
      </c>
      <c r="C87" s="20">
        <f>IFERROR(_xlfn.RANK.AVG(R87,R$5:R$92,'Market Summary'!$XFC$1),"")</f>
        <v>52</v>
      </c>
      <c r="D87" s="20">
        <f>IFERROR(_xlfn.RANK.AVG(S87,S$5:S$92,'Market Summary'!$XFC$1),"")</f>
        <v>45</v>
      </c>
      <c r="E87" s="20">
        <f>IFERROR(_xlfn.RANK.AVG(T87,T$5:T$92,'Market Summary'!$XFC$1),"")</f>
        <v>40</v>
      </c>
      <c r="F87" s="21">
        <f>IFERROR(_xlfn.RANK.AVG(U87,U$5:U$92,'Market Summary'!$XFC$1),"")</f>
        <v>33</v>
      </c>
      <c r="G87" s="20">
        <f t="shared" si="14"/>
        <v>27</v>
      </c>
      <c r="H87" s="20">
        <f t="shared" si="15"/>
        <v>24</v>
      </c>
      <c r="I87" s="20">
        <f t="shared" si="16"/>
        <v>20</v>
      </c>
      <c r="J87" s="20">
        <f t="shared" si="17"/>
        <v>27</v>
      </c>
      <c r="K87" s="20">
        <f t="shared" si="18"/>
        <v>2</v>
      </c>
      <c r="L87" s="20">
        <f t="shared" si="19"/>
        <v>35</v>
      </c>
      <c r="M87" s="20"/>
      <c r="N87" s="25" t="s">
        <v>100</v>
      </c>
      <c r="O87" s="47" t="str">
        <f>IFERROR(VLOOKUP(N87,'[1]Valuation Sheet'!$B:$W,7,FALSE),"")</f>
        <v>105.80</v>
      </c>
      <c r="P87" s="43">
        <f>IFERROR(VLOOKUP(N87,'[1]Price List'!$B:$Y,MATCH("CLOSE",'[1]Price List'!$6:$6,0)-1,FALSE)/VLOOKUP(N87,'[1]Price List'!$B:$D,MATCH("PCLOSE",'[1]Price List'!$6:$6,0)-1,FALSE)-1,"")</f>
        <v>-7.8397212543554029E-2</v>
      </c>
      <c r="Q87" s="43">
        <f>IFERROR(VLOOKUP(N87,'[2]Price Movement'!$A:$J,6,FALSE),"")</f>
        <v>-0.36009852216748761</v>
      </c>
      <c r="R87" s="43">
        <f>IFERROR(VLOOKUP(N87,'[2]Price Movement'!$A:$J,5,FALSE),"")</f>
        <v>-0.13400000000000001</v>
      </c>
      <c r="S87" s="43">
        <f>IFERROR(VLOOKUP(N87,'[2]Price Movement'!$A:$J,7,FALSE),"")</f>
        <v>-0.35049999999999992</v>
      </c>
      <c r="T87" s="43">
        <f>IFERROR(VLOOKUP(N87,'[2]Price Movement'!$A:$J,8,FALSE),"")</f>
        <v>-0.27833333333333332</v>
      </c>
      <c r="U87" s="44">
        <f>IFERROR(VLOOKUP(N87,'[2]Price Movement'!$A:$J,9,FALSE),"")</f>
        <v>-0.33554987212276211</v>
      </c>
      <c r="V87" s="41">
        <f>IFERROR(IF(VLOOKUP(N87,'[1]Business Score'!$A:$P,16,FALSE)&lt;0,"",(VLOOKUP(N87,'[1]Business Score'!$A:$P,16,FALSE))),"")</f>
        <v>5.5400377821935072</v>
      </c>
      <c r="W87" s="48">
        <f t="shared" si="20"/>
        <v>-0.42517711063017005</v>
      </c>
      <c r="X87" s="49">
        <f>IFERROR(IF(VLOOKUP(N87,'[1]Valuation Sheet'!$B:$W,9,FALSE)&lt;0,"",VLOOKUP(N87,'[1]Valuation Sheet'!$B:$W,9,FALSE)),"")</f>
        <v>3.512994540544486</v>
      </c>
      <c r="Y87" s="43">
        <f t="shared" si="21"/>
        <v>0.18050418414367975</v>
      </c>
      <c r="Z87" s="44">
        <f t="shared" si="13"/>
        <v>0.16061625708884691</v>
      </c>
      <c r="AA87" s="50">
        <f>IFERROR(VLOOKUP(N87,'[1]Valuation Sheet'!$B:$W,21,FALSE),"")</f>
        <v>0.9964775199202982</v>
      </c>
      <c r="AB87" s="51">
        <f>IFERROR(VLOOKUP(N87,'[1]Valuation Sheet'!$B:$W,17,FALSE),"")</f>
        <v>0.1992955039840596</v>
      </c>
      <c r="AC87" s="21">
        <v>16.993200000000002</v>
      </c>
      <c r="AF87" s="4">
        <f>IFERROR(IF(VLOOKUP(N87,'[1]Business Score'!$A:$BU,73,FALSE)&lt;0,"",VLOOKUP(N87,'[1]Business Score'!$A:$BU,73,FALSE)),"")</f>
        <v>9.6378169426533642</v>
      </c>
    </row>
    <row r="88" spans="1:32" x14ac:dyDescent="0.25">
      <c r="A88" s="20" t="str">
        <f>IFERROR(_xlfn.RANK.AVG(P88,P$5:P$92,'Market Summary'!$XFC$1),"")</f>
        <v/>
      </c>
      <c r="B88" s="20">
        <f>IFERROR(_xlfn.RANK.AVG(Q88,Q$5:Q$92,'Market Summary'!$XFC$1),"")</f>
        <v>12</v>
      </c>
      <c r="C88" s="20">
        <f>IFERROR(_xlfn.RANK.AVG(R88,R$5:R$92,'Market Summary'!$XFC$1),"")</f>
        <v>15.5</v>
      </c>
      <c r="D88" s="20">
        <f>IFERROR(_xlfn.RANK.AVG(S88,S$5:S$92,'Market Summary'!$XFC$1),"")</f>
        <v>11</v>
      </c>
      <c r="E88" s="20" t="str">
        <f>IFERROR(_xlfn.RANK.AVG(T88,T$5:T$92,'Market Summary'!$XFC$1),"")</f>
        <v/>
      </c>
      <c r="F88" s="21" t="str">
        <f>IFERROR(_xlfn.RANK.AVG(U88,U$5:U$92,'Market Summary'!$XFC$1),"")</f>
        <v/>
      </c>
      <c r="G88" s="20" t="str">
        <f t="shared" si="14"/>
        <v/>
      </c>
      <c r="H88" s="20" t="str">
        <f t="shared" si="15"/>
        <v/>
      </c>
      <c r="I88" s="20" t="str">
        <f t="shared" si="16"/>
        <v/>
      </c>
      <c r="J88" s="20" t="str">
        <f t="shared" si="17"/>
        <v/>
      </c>
      <c r="K88" s="20" t="str">
        <f t="shared" si="18"/>
        <v/>
      </c>
      <c r="L88" s="20">
        <f t="shared" si="19"/>
        <v>55</v>
      </c>
      <c r="M88" s="20"/>
      <c r="N88" s="36" t="s">
        <v>101</v>
      </c>
      <c r="O88" s="47"/>
      <c r="P88" s="43" t="str">
        <f>IFERROR(VLOOKUP(N88,'[1]Price List'!$B:$Y,MATCH("CLOSE",'[1]Price List'!$6:$6,0)-1,FALSE)/VLOOKUP(N88,'[1]Price List'!$B:$D,MATCH("PCLOSE",'[1]Price List'!$6:$6,0)-1,FALSE)-1,"")</f>
        <v/>
      </c>
      <c r="Q88" s="43"/>
      <c r="R88" s="43"/>
      <c r="S88" s="43"/>
      <c r="T88" s="43"/>
      <c r="U88" s="44"/>
      <c r="V88" s="41"/>
      <c r="W88" s="48" t="str">
        <f t="shared" si="20"/>
        <v/>
      </c>
      <c r="X88" s="49"/>
      <c r="Y88" s="43" t="str">
        <f t="shared" si="21"/>
        <v/>
      </c>
      <c r="Z88" s="44" t="str">
        <f t="shared" si="13"/>
        <v/>
      </c>
      <c r="AA88" s="50"/>
      <c r="AB88" s="51"/>
      <c r="AC88" s="21">
        <v>0</v>
      </c>
      <c r="AF88" s="4">
        <f>IFERROR(IF(VLOOKUP(N88,'[1]Business Score'!$A:$BU,73,FALSE)&lt;0,"",VLOOKUP(N88,'[1]Business Score'!$A:$BU,73,FALSE)),"")</f>
        <v>0</v>
      </c>
    </row>
    <row r="89" spans="1:32" x14ac:dyDescent="0.25">
      <c r="A89" s="20">
        <f>IFERROR(_xlfn.RANK.AVG(P89,P$5:P$92,'Market Summary'!$XFC$1),"")</f>
        <v>47</v>
      </c>
      <c r="B89" s="20">
        <f>IFERROR(_xlfn.RANK.AVG(Q89,Q$5:Q$92,'Market Summary'!$XFC$1),"")</f>
        <v>10</v>
      </c>
      <c r="C89" s="20">
        <f>IFERROR(_xlfn.RANK.AVG(R89,R$5:R$92,'Market Summary'!$XFC$1),"")</f>
        <v>6</v>
      </c>
      <c r="D89" s="20">
        <f>IFERROR(_xlfn.RANK.AVG(S89,S$5:S$92,'Market Summary'!$XFC$1),"")</f>
        <v>6</v>
      </c>
      <c r="E89" s="20">
        <f>IFERROR(_xlfn.RANK.AVG(T89,T$5:T$92,'Market Summary'!$XFC$1),"")</f>
        <v>2</v>
      </c>
      <c r="F89" s="21">
        <f>IFERROR(_xlfn.RANK.AVG(U89,U$5:U$92,'Market Summary'!$XFC$1),"")</f>
        <v>18</v>
      </c>
      <c r="G89" s="20">
        <f t="shared" si="14"/>
        <v>11</v>
      </c>
      <c r="H89" s="20" t="str">
        <f t="shared" si="15"/>
        <v/>
      </c>
      <c r="I89" s="20">
        <f t="shared" si="16"/>
        <v>66</v>
      </c>
      <c r="J89" s="20">
        <f t="shared" si="17"/>
        <v>11</v>
      </c>
      <c r="K89" s="20">
        <f t="shared" si="18"/>
        <v>13</v>
      </c>
      <c r="L89" s="20">
        <f t="shared" si="19"/>
        <v>33</v>
      </c>
      <c r="M89" s="20"/>
      <c r="N89" s="25" t="s">
        <v>102</v>
      </c>
      <c r="O89" s="47" t="str">
        <f>IFERROR(VLOOKUP(N89,'[1]Valuation Sheet'!$B:$W,7,FALSE),"")</f>
        <v>1.39</v>
      </c>
      <c r="P89" s="43">
        <f>IFERROR(VLOOKUP(N89,'[1]Price List'!$B:$Y,MATCH("CLOSE",'[1]Price List'!$6:$6,0)-1,FALSE)/VLOOKUP(N89,'[1]Price List'!$B:$D,MATCH("PCLOSE",'[1]Price List'!$6:$6,0)-1,FALSE)-1,"")</f>
        <v>-7.1428571428571175E-3</v>
      </c>
      <c r="Q89" s="43">
        <f>IFERROR(VLOOKUP(N89,'[2]Price Movement'!$A:$J,6,FALSE),"")</f>
        <v>2.9411764705882248E-2</v>
      </c>
      <c r="R89" s="43">
        <f>IFERROR(VLOOKUP(N89,'[2]Price Movement'!$A:$J,5,FALSE),"")</f>
        <v>4.4776119402984982E-2</v>
      </c>
      <c r="S89" s="43">
        <f>IFERROR(VLOOKUP(N89,'[2]Price Movement'!$A:$J,7,FALSE),"")</f>
        <v>0.11111111111111094</v>
      </c>
      <c r="T89" s="43">
        <f>IFERROR(VLOOKUP(N89,'[2]Price Movement'!$A:$J,8,FALSE),"")</f>
        <v>1.3728813559322033</v>
      </c>
      <c r="U89" s="44">
        <f>IFERROR(VLOOKUP(N89,'[2]Price Movement'!$A:$J,9,FALSE),"")</f>
        <v>-7.2847682119205337E-2</v>
      </c>
      <c r="V89" s="41">
        <f>IFERROR(IF(VLOOKUP(N89,'[1]Business Score'!$A:$P,16,FALSE)&lt;0,"",(VLOOKUP(N89,'[1]Business Score'!$A:$P,16,FALSE))),"")</f>
        <v>2.7004798411762465</v>
      </c>
      <c r="W89" s="48" t="str">
        <f t="shared" si="20"/>
        <v/>
      </c>
      <c r="X89" s="49">
        <f>IFERROR(IF(VLOOKUP(N89,'[1]Valuation Sheet'!$B:$W,9,FALSE)&lt;0,"",VLOOKUP(N89,'[1]Valuation Sheet'!$B:$W,9,FALSE)),"")</f>
        <v>1701.2047906264183</v>
      </c>
      <c r="Y89" s="43">
        <f t="shared" si="21"/>
        <v>0.37030456023120339</v>
      </c>
      <c r="Z89" s="44">
        <f t="shared" si="13"/>
        <v>0.10074748201438849</v>
      </c>
      <c r="AA89" s="50">
        <f>IFERROR(VLOOKUP(N89,'[1]Valuation Sheet'!$B:$W,21,FALSE),"")</f>
        <v>1.0890126418506214</v>
      </c>
      <c r="AB89" s="51">
        <f>IFERROR(VLOOKUP(N89,'[1]Valuation Sheet'!$B:$W,17,FALSE),"")</f>
        <v>0.21780252837012437</v>
      </c>
      <c r="AC89" s="21">
        <v>0.140039</v>
      </c>
      <c r="AF89" s="4" t="str">
        <f>IFERROR(IF(VLOOKUP(N89,'[1]Business Score'!$A:$BU,73,FALSE)&lt;0,"",VLOOKUP(N89,'[1]Business Score'!$A:$BU,73,FALSE)),"")</f>
        <v/>
      </c>
    </row>
    <row r="90" spans="1:32" x14ac:dyDescent="0.25">
      <c r="A90" s="20">
        <f>IFERROR(_xlfn.RANK.AVG(P90,P$5:P$92,'Market Summary'!$XFC$1),"")</f>
        <v>23.5</v>
      </c>
      <c r="B90" s="20">
        <f>IFERROR(_xlfn.RANK.AVG(Q90,Q$5:Q$92,'Market Summary'!$XFC$1),"")</f>
        <v>36</v>
      </c>
      <c r="C90" s="20">
        <f>IFERROR(_xlfn.RANK.AVG(R90,R$5:R$92,'Market Summary'!$XFC$1),"")</f>
        <v>21</v>
      </c>
      <c r="D90" s="20">
        <f>IFERROR(_xlfn.RANK.AVG(S90,S$5:S$92,'Market Summary'!$XFC$1),"")</f>
        <v>40</v>
      </c>
      <c r="E90" s="20" t="str">
        <f>IFERROR(_xlfn.RANK.AVG(T90,T$5:T$92,'Market Summary'!$XFC$1),"")</f>
        <v/>
      </c>
      <c r="F90" s="21">
        <f>IFERROR(_xlfn.RANK.AVG(U90,U$5:U$92,'Market Summary'!$XFC$1),"")</f>
        <v>42</v>
      </c>
      <c r="G90" s="20">
        <f t="shared" si="14"/>
        <v>16</v>
      </c>
      <c r="H90" s="20">
        <f t="shared" si="15"/>
        <v>6</v>
      </c>
      <c r="I90" s="20">
        <f t="shared" si="16"/>
        <v>18</v>
      </c>
      <c r="J90" s="20">
        <f t="shared" si="17"/>
        <v>16</v>
      </c>
      <c r="K90" s="20">
        <f t="shared" si="18"/>
        <v>20</v>
      </c>
      <c r="L90" s="20">
        <f t="shared" si="19"/>
        <v>14</v>
      </c>
      <c r="M90" s="20"/>
      <c r="N90" s="25" t="s">
        <v>103</v>
      </c>
      <c r="O90" s="47" t="str">
        <f>IFERROR(VLOOKUP(N90,'[1]Valuation Sheet'!$B:$W,7,FALSE),"")</f>
        <v>1.60</v>
      </c>
      <c r="P90" s="43">
        <f>IFERROR(VLOOKUP(N90,'[1]Price List'!$B:$Y,MATCH("CLOSE",'[1]Price List'!$6:$6,0)-1,FALSE)/VLOOKUP(N90,'[1]Price List'!$B:$D,MATCH("PCLOSE",'[1]Price List'!$6:$6,0)-1,FALSE)-1,"")</f>
        <v>0</v>
      </c>
      <c r="Q90" s="43">
        <f>IFERROR(VLOOKUP(N90,'[2]Price Movement'!$A:$J,6,FALSE),"")</f>
        <v>-0.17431192660550465</v>
      </c>
      <c r="R90" s="43">
        <f>IFERROR(VLOOKUP(N90,'[2]Price Movement'!$A:$J,5,FALSE),"")</f>
        <v>-2.7027027027027084E-2</v>
      </c>
      <c r="S90" s="43">
        <f>IFERROR(VLOOKUP(N90,'[2]Price Movement'!$A:$J,7,FALSE),"")</f>
        <v>-0.29411764705882348</v>
      </c>
      <c r="T90" s="43" t="str">
        <f>IFERROR(VLOOKUP(N90,'[2]Price Movement'!$A:$J,8,FALSE),"")</f>
        <v/>
      </c>
      <c r="U90" s="44">
        <f>IFERROR(VLOOKUP(N90,'[2]Price Movement'!$A:$J,9,FALSE),"")</f>
        <v>-0.58041958041958042</v>
      </c>
      <c r="V90" s="41">
        <f>IFERROR(IF(VLOOKUP(N90,'[1]Business Score'!$A:$P,16,FALSE)&lt;0,"",(VLOOKUP(N90,'[1]Business Score'!$A:$P,16,FALSE))),"")</f>
        <v>3.743957649305</v>
      </c>
      <c r="W90" s="48">
        <f t="shared" si="20"/>
        <v>-0.73279816177929435</v>
      </c>
      <c r="X90" s="49">
        <f>IFERROR(IF(VLOOKUP(N90,'[1]Valuation Sheet'!$B:$W,9,FALSE)&lt;0,"",VLOOKUP(N90,'[1]Valuation Sheet'!$B:$W,9,FALSE)),"")</f>
        <v>3.3589601181278379</v>
      </c>
      <c r="Y90" s="43">
        <f t="shared" si="21"/>
        <v>0.26709703839348514</v>
      </c>
      <c r="Z90" s="44">
        <f t="shared" si="13"/>
        <v>9.3749999999999986E-2</v>
      </c>
      <c r="AA90" s="50">
        <f>IFERROR(VLOOKUP(N90,'[1]Valuation Sheet'!$B:$W,21,FALSE),"")</f>
        <v>2.9780931589293664</v>
      </c>
      <c r="AB90" s="51">
        <f>IFERROR(VLOOKUP(N90,'[1]Valuation Sheet'!$B:$W,17,FALSE),"")</f>
        <v>0.59561863178587338</v>
      </c>
      <c r="AC90" s="21">
        <v>0.15</v>
      </c>
      <c r="AF90" s="4">
        <f>IFERROR(IF(VLOOKUP(N90,'[1]Business Score'!$A:$BU,73,FALSE)&lt;0,"",VLOOKUP(N90,'[1]Business Score'!$A:$BU,73,FALSE)),"")</f>
        <v>14.011721155198543</v>
      </c>
    </row>
    <row r="91" spans="1:32" x14ac:dyDescent="0.25">
      <c r="A91" s="20" t="str">
        <f>IFERROR(_xlfn.RANK.AVG(P91,P$5:P$92,'Market Summary'!$XFC$1),"")</f>
        <v/>
      </c>
      <c r="B91" s="20">
        <f>IFERROR(_xlfn.RANK.AVG(Q91,Q$5:Q$92,'Market Summary'!$XFC$1),"")</f>
        <v>12</v>
      </c>
      <c r="C91" s="20">
        <f>IFERROR(_xlfn.RANK.AVG(R91,R$5:R$92,'Market Summary'!$XFC$1),"")</f>
        <v>15.5</v>
      </c>
      <c r="D91" s="20">
        <f>IFERROR(_xlfn.RANK.AVG(S91,S$5:S$92,'Market Summary'!$XFC$1),"")</f>
        <v>11</v>
      </c>
      <c r="E91" s="20" t="str">
        <f>IFERROR(_xlfn.RANK.AVG(T91,T$5:T$92,'Market Summary'!$XFC$1),"")</f>
        <v/>
      </c>
      <c r="F91" s="21" t="str">
        <f>IFERROR(_xlfn.RANK.AVG(U91,U$5:U$92,'Market Summary'!$XFC$1),"")</f>
        <v/>
      </c>
      <c r="G91" s="20" t="str">
        <f t="shared" si="14"/>
        <v/>
      </c>
      <c r="H91" s="20" t="str">
        <f t="shared" si="15"/>
        <v/>
      </c>
      <c r="I91" s="20" t="str">
        <f t="shared" si="16"/>
        <v/>
      </c>
      <c r="J91" s="20" t="str">
        <f t="shared" si="17"/>
        <v/>
      </c>
      <c r="K91" s="20" t="str">
        <f t="shared" si="18"/>
        <v/>
      </c>
      <c r="L91" s="20">
        <f t="shared" si="19"/>
        <v>55</v>
      </c>
      <c r="M91" s="20"/>
      <c r="N91" s="36" t="s">
        <v>104</v>
      </c>
      <c r="O91" s="47"/>
      <c r="P91" s="43" t="str">
        <f>IFERROR(VLOOKUP(N91,'[1]Price List'!$B:$Y,MATCH("CLOSE",'[1]Price List'!$6:$6,0)-1,FALSE)/VLOOKUP(N91,'[1]Price List'!$B:$D,MATCH("PCLOSE",'[1]Price List'!$6:$6,0)-1,FALSE)-1,"")</f>
        <v/>
      </c>
      <c r="Q91" s="43"/>
      <c r="R91" s="43"/>
      <c r="S91" s="43"/>
      <c r="T91" s="43"/>
      <c r="U91" s="44"/>
      <c r="V91" s="41"/>
      <c r="W91" s="48" t="str">
        <f t="shared" si="20"/>
        <v/>
      </c>
      <c r="X91" s="49"/>
      <c r="Y91" s="43" t="str">
        <f t="shared" si="21"/>
        <v/>
      </c>
      <c r="Z91" s="44" t="str">
        <f t="shared" si="13"/>
        <v/>
      </c>
      <c r="AA91" s="50"/>
      <c r="AB91" s="51"/>
      <c r="AC91" s="21">
        <v>0</v>
      </c>
      <c r="AF91" s="4">
        <f>IFERROR(IF(VLOOKUP(N91,'[1]Business Score'!$A:$BU,73,FALSE)&lt;0,"",VLOOKUP(N91,'[1]Business Score'!$A:$BU,73,FALSE)),"")</f>
        <v>0</v>
      </c>
    </row>
    <row r="92" spans="1:32" ht="13.5" thickBot="1" x14ac:dyDescent="0.3">
      <c r="A92" s="20">
        <f>IFERROR(_xlfn.RANK.AVG(P92,P$5:P$92,'Market Summary'!$XFC$1),"")</f>
        <v>23.5</v>
      </c>
      <c r="B92" s="20" t="str">
        <f>IFERROR(_xlfn.RANK.AVG(Q92,Q$5:Q$92,'Market Summary'!$XFC$1),"")</f>
        <v/>
      </c>
      <c r="C92" s="20" t="str">
        <f>IFERROR(_xlfn.RANK.AVG(R92,R$5:R$92,'Market Summary'!$XFC$1),"")</f>
        <v/>
      </c>
      <c r="D92" s="20">
        <f>IFERROR(_xlfn.RANK.AVG(S92,S$5:S$92,'Market Summary'!$XFC$1),"")</f>
        <v>2</v>
      </c>
      <c r="E92" s="20" t="str">
        <f>IFERROR(_xlfn.RANK.AVG(T92,T$5:T$92,'Market Summary'!$XFC$1),"")</f>
        <v/>
      </c>
      <c r="F92" s="21">
        <f>IFERROR(_xlfn.RANK.AVG(U92,U$5:U$92,'Market Summary'!$XFC$1),"")</f>
        <v>1</v>
      </c>
      <c r="G92" s="20">
        <f t="shared" si="14"/>
        <v>2</v>
      </c>
      <c r="H92" s="20">
        <f t="shared" si="15"/>
        <v>57</v>
      </c>
      <c r="I92" s="20">
        <f t="shared" si="16"/>
        <v>12</v>
      </c>
      <c r="J92" s="20">
        <f t="shared" si="17"/>
        <v>2</v>
      </c>
      <c r="K92" s="20">
        <f t="shared" si="18"/>
        <v>61.5</v>
      </c>
      <c r="L92" s="20">
        <f t="shared" si="19"/>
        <v>10</v>
      </c>
      <c r="M92" s="20"/>
      <c r="N92" s="25" t="s">
        <v>105</v>
      </c>
      <c r="O92" s="52" t="str">
        <f>IFERROR(VLOOKUP(N92,'[1]Valuation Sheet'!$B:$W,7,FALSE),"")</f>
        <v>6.20</v>
      </c>
      <c r="P92" s="53">
        <f>IFERROR(VLOOKUP(N92,'[1]Price List'!$B:$Y,MATCH("CLOSE",'[1]Price List'!$6:$6,0)-1,FALSE)/VLOOKUP(N92,'[1]Price List'!$B:$D,MATCH("PCLOSE",'[1]Price List'!$6:$6,0)-1,FALSE)-1,"")</f>
        <v>0</v>
      </c>
      <c r="Q92" s="53" t="str">
        <f>IFERROR(VLOOKUP(N92,'[2]Price Movement'!$A:$J,6,FALSE),"")</f>
        <v/>
      </c>
      <c r="R92" s="53" t="str">
        <f>IFERROR(VLOOKUP(N92,'[2]Price Movement'!$A:$J,5,FALSE),"")</f>
        <v/>
      </c>
      <c r="S92" s="53">
        <f>IFERROR(VLOOKUP(N92,'[2]Price Movement'!$A:$J,7,FALSE),"")</f>
        <v>0.84959349593495936</v>
      </c>
      <c r="T92" s="53" t="str">
        <f>IFERROR(VLOOKUP(N92,'[2]Price Movement'!$A:$J,8,FALSE),"")</f>
        <v/>
      </c>
      <c r="U92" s="54">
        <f>IFERROR(VLOOKUP(N92,'[2]Price Movement'!$A:$J,9,FALSE),"")</f>
        <v>8.1</v>
      </c>
      <c r="V92" s="55">
        <f>IFERROR(IF(VLOOKUP(N92,'[1]Business Score'!$A:$P,16,FALSE)&lt;0,"",(VLOOKUP(N92,'[1]Business Score'!$A:$P,16,FALSE))),"")</f>
        <v>1.5356426641642256</v>
      </c>
      <c r="W92" s="56">
        <f t="shared" si="20"/>
        <v>0.99113033723691668</v>
      </c>
      <c r="X92" s="57">
        <f>IFERROR(IF(VLOOKUP(N92,'[1]Valuation Sheet'!$B:$W,9,FALSE)&lt;0,"",VLOOKUP(N92,'[1]Valuation Sheet'!$B:$W,9,FALSE)),"")</f>
        <v>2.8486176337140634</v>
      </c>
      <c r="Y92" s="53">
        <f t="shared" si="21"/>
        <v>0.65119316058091592</v>
      </c>
      <c r="Z92" s="54">
        <f t="shared" si="13"/>
        <v>0</v>
      </c>
      <c r="AA92" s="58">
        <f>IFERROR(VLOOKUP(N92,'[1]Valuation Sheet'!$B:$W,21,FALSE),"")</f>
        <v>4.0244122862356466</v>
      </c>
      <c r="AB92" s="59">
        <f>IFERROR(VLOOKUP(N92,'[1]Valuation Sheet'!$B:$W,17,FALSE),"")</f>
        <v>0.80488245724712937</v>
      </c>
      <c r="AC92" s="21">
        <v>0</v>
      </c>
      <c r="AF92" s="4">
        <f>IFERROR(IF(VLOOKUP(N92,'[1]Business Score'!$A:$BU,73,FALSE)&lt;0,"",VLOOKUP(N92,'[1]Business Score'!$A:$BU,73,FALSE)),"")</f>
        <v>0.77124165879328144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2019-08-14T15:14:00Z</dcterms:modified>
</cp:coreProperties>
</file>